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20" tabRatio="236" activeTab="0"/>
  </bookViews>
  <sheets>
    <sheet name="Chart1" sheetId="1" r:id="rId1"/>
    <sheet name="TBL21" sheetId="2" r:id="rId2"/>
    <sheet name="Sheet2" sheetId="3" r:id="rId3"/>
    <sheet name="Chart2" sheetId="4" r:id="rId4"/>
    <sheet name="BrokenStackedBarChart" sheetId="5" r:id="rId5"/>
  </sheets>
  <definedNames>
    <definedName name="_xlnm.Print_Area" localSheetId="1">'TBL21'!$A$1:$J$33</definedName>
    <definedName name="_xlnm.Print_Titles" localSheetId="1">'TBL21'!$A:$A</definedName>
  </definedNames>
  <calcPr fullCalcOnLoad="1"/>
</workbook>
</file>

<file path=xl/sharedStrings.xml><?xml version="1.0" encoding="utf-8"?>
<sst xmlns="http://schemas.openxmlformats.org/spreadsheetml/2006/main" count="95" uniqueCount="60">
  <si>
    <t>Amount</t>
  </si>
  <si>
    <t>All returns, total</t>
  </si>
  <si>
    <t>Taxable returns, total</t>
  </si>
  <si>
    <t>Nontaxable returns, total</t>
  </si>
  <si>
    <t>Total</t>
  </si>
  <si>
    <t>Home mortgage interest</t>
  </si>
  <si>
    <t>Number of
returns</t>
  </si>
  <si>
    <t>Size of adjusted
gross income</t>
  </si>
  <si>
    <t>Real estate
taxes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</si>
  <si>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</si>
  <si>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</si>
  <si>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totals because of rounding.</t>
  </si>
  <si>
    <t>Itemized deductions</t>
  </si>
  <si>
    <t>ALL
returns</t>
  </si>
  <si>
    <t>Number
of ITEMIZED
returns</t>
  </si>
  <si>
    <t>%
of ITEMIZED
returns</t>
  </si>
  <si>
    <t>% of All Returns</t>
  </si>
  <si>
    <t>Real Estate Taxes</t>
  </si>
  <si>
    <t>%Homes w/ mortgage</t>
  </si>
  <si>
    <t xml:space="preserve">(All figures are estimates based on samples—money amounts are in thousands of dollars) </t>
  </si>
  <si>
    <t>Table 3 (and table 1).  Returns with Itemized Deductions: Itemized Deductions by 
Type and by Size of Adjusted Gross Income, Tax Year 2010 (2/26/13)</t>
  </si>
  <si>
    <t>Percentage of Home Owners without Mortgage</t>
  </si>
  <si>
    <t>% of Returns Claiming Mortgage Interest Deduction</t>
  </si>
  <si>
    <t>% of all tax returns</t>
  </si>
  <si>
    <t>% of reduction in taxable income</t>
  </si>
  <si>
    <t>&lt;$5K</t>
  </si>
  <si>
    <t xml:space="preserve">    $5K to &lt; $10K</t>
  </si>
  <si>
    <t>$10K to &lt;$15K</t>
  </si>
  <si>
    <t>$15K to &lt;$20K</t>
  </si>
  <si>
    <t xml:space="preserve">    $20K to &lt;$25K</t>
  </si>
  <si>
    <t xml:space="preserve">    $25K to &lt;$30K</t>
  </si>
  <si>
    <t xml:space="preserve">    $30K to &lt;$40K</t>
  </si>
  <si>
    <t xml:space="preserve">    $40K to &lt;$50K</t>
  </si>
  <si>
    <t xml:space="preserve">    $50K to &lt;$75K</t>
  </si>
  <si>
    <t xml:space="preserve">    $75K to &lt;$100K</t>
  </si>
  <si>
    <t xml:space="preserve">    $100K to &lt;$200K</t>
  </si>
  <si>
    <t xml:space="preserve">    $200K to &lt;$250K</t>
  </si>
  <si>
    <t xml:space="preserve">    $250K to &lt;$500K</t>
  </si>
  <si>
    <t xml:space="preserve">    $500K to $1,000K</t>
  </si>
  <si>
    <t xml:space="preserve">    $1,000K to &lt;$1,500K</t>
  </si>
  <si>
    <t xml:space="preserve">    $2,000K to  &lt;$5,000K</t>
  </si>
  <si>
    <t xml:space="preserve">    $1,500K to &lt;$2,000K</t>
  </si>
  <si>
    <t xml:space="preserve">    $5,000K to $10,000K</t>
  </si>
  <si>
    <t>≥$10,000K</t>
  </si>
  <si>
    <t>Group</t>
  </si>
  <si>
    <t>Under 25</t>
  </si>
  <si>
    <t>25 to 44</t>
  </si>
  <si>
    <t>Top five</t>
  </si>
  <si>
    <t>California</t>
  </si>
  <si>
    <t>Mississippi</t>
  </si>
  <si>
    <t>New Jersey</t>
  </si>
  <si>
    <t>Rhode Island</t>
  </si>
  <si>
    <t>Tennessee</t>
  </si>
  <si>
    <t>Bottom five</t>
  </si>
  <si>
    <t>Colorado</t>
  </si>
  <si>
    <t>Louisiana</t>
  </si>
  <si>
    <t>New York</t>
  </si>
  <si>
    <t>Virginia</t>
  </si>
  <si>
    <t>Georgia</t>
  </si>
  <si>
    <t>25% income percentile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</si>
</sst>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;;&quot;**&quot;"/>
    <numFmt numFmtId="184" formatCode="&quot;** &quot;#,##0;&quot;** &quot;\-#,##0;&quot;**&quot;;&quot;** &quot;@"/>
    <numFmt numFmtId="185" formatCode="&quot;* &quot;#,##0;&quot;* &quot;\-#,##0;&quot;*&quot;;&quot;* &quot;@"/>
    <numFmt numFmtId="186" formatCode="&quot;* &quot;#,##0;&quot;* &quot;\-#,##0;&quot;**&quot;;&quot;* &quot;@"/>
    <numFmt numFmtId="187" formatCode="\(#\)"/>
    <numFmt numFmtId="188" formatCode="0.0%"/>
    <numFmt numFmtId="189" formatCode="0.000000000000000%"/>
    <numFmt numFmtId="190" formatCode="0.0000000000000000%"/>
    <numFmt numFmtId="191" formatCode="0.00000000000000000%"/>
    <numFmt numFmtId="192" formatCode="0.000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.0000%"/>
    <numFmt numFmtId="204" formatCode="0.000%"/>
    <numFmt numFmtId="205" formatCode="#,##0.0"/>
    <numFmt numFmtId="206" formatCode="#,##0.000"/>
    <numFmt numFmtId="207" formatCode="#,##0.0000"/>
    <numFmt numFmtId="208" formatCode="#,##0.00000"/>
    <numFmt numFmtId="209" formatCode="#,##0.000_);[Red]\(#,##0.000\)"/>
    <numFmt numFmtId="210" formatCode="#,##0.0_);[Red]\(#,##0.0\)"/>
    <numFmt numFmtId="211" formatCode="0.0"/>
    <numFmt numFmtId="212" formatCode="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Helv"/>
      <family val="0"/>
    </font>
    <font>
      <sz val="10"/>
      <name val="Arial"/>
      <family val="0"/>
    </font>
    <font>
      <sz val="8"/>
      <name val="MS Sans Serif"/>
      <family val="2"/>
    </font>
    <font>
      <sz val="10"/>
      <color indexed="8"/>
      <name val="Calibri"/>
      <family val="2"/>
    </font>
    <font>
      <sz val="16"/>
      <color indexed="8"/>
      <name val="Gotham narrow book"/>
      <family val="0"/>
    </font>
    <font>
      <sz val="9.2"/>
      <color indexed="8"/>
      <name val="Calibri"/>
      <family val="0"/>
    </font>
    <font>
      <sz val="16"/>
      <color indexed="63"/>
      <name val="Gotham narrow book"/>
      <family val="0"/>
    </font>
    <font>
      <sz val="12"/>
      <color indexed="63"/>
      <name val="Gotham narrow book"/>
      <family val="0"/>
    </font>
    <font>
      <sz val="12"/>
      <color indexed="23"/>
      <name val="Gotham narrow book"/>
      <family val="0"/>
    </font>
    <font>
      <sz val="14"/>
      <color indexed="63"/>
      <name val="Gotham narrow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9"/>
      <name val="Gotham narrow book"/>
      <family val="0"/>
    </font>
    <font>
      <sz val="20"/>
      <color indexed="8"/>
      <name val="Gotham narrow book"/>
      <family val="0"/>
    </font>
    <font>
      <sz val="16"/>
      <color indexed="29"/>
      <name val="Gotham narrow book"/>
      <family val="0"/>
    </font>
    <font>
      <sz val="11"/>
      <color indexed="8"/>
      <name val="Gotham narrow book"/>
      <family val="0"/>
    </font>
    <font>
      <sz val="14"/>
      <color indexed="23"/>
      <name val="Gotham narrow book"/>
      <family val="0"/>
    </font>
    <font>
      <sz val="12"/>
      <color indexed="8"/>
      <name val="Calibri"/>
      <family val="0"/>
    </font>
    <font>
      <sz val="14"/>
      <color indexed="53"/>
      <name val="Gotham narrow book"/>
      <family val="0"/>
    </font>
    <font>
      <sz val="14"/>
      <color indexed="35"/>
      <name val="Gotham narrow book"/>
      <family val="0"/>
    </font>
    <font>
      <sz val="19"/>
      <color indexed="8"/>
      <name val="Gotham narrow book"/>
      <family val="0"/>
    </font>
    <font>
      <sz val="14"/>
      <color indexed="54"/>
      <name val="Gotham narrow book"/>
      <family val="0"/>
    </font>
    <font>
      <sz val="16"/>
      <color indexed="54"/>
      <name val="Gotham narrow book"/>
      <family val="0"/>
    </font>
    <font>
      <sz val="16"/>
      <color indexed="21"/>
      <name val="Gotham narrow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1"/>
      </bottom>
    </border>
    <border>
      <left style="thin"/>
      <right style="thin"/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180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7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Continuous" vertical="center"/>
    </xf>
    <xf numFmtId="3" fontId="7" fillId="0" borderId="13" xfId="67" applyNumberFormat="1" applyFont="1" applyFill="1" applyBorder="1" applyAlignment="1">
      <alignment horizontal="right"/>
      <protection/>
    </xf>
    <xf numFmtId="3" fontId="8" fillId="0" borderId="14" xfId="67" applyNumberFormat="1" applyFont="1" applyFill="1" applyBorder="1" applyAlignment="1">
      <alignment horizontal="right"/>
      <protection/>
    </xf>
    <xf numFmtId="3" fontId="7" fillId="0" borderId="14" xfId="67" applyNumberFormat="1" applyFont="1" applyFill="1" applyBorder="1" applyAlignment="1">
      <alignment horizontal="right"/>
      <protection/>
    </xf>
    <xf numFmtId="3" fontId="7" fillId="0" borderId="18" xfId="6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10" fontId="7" fillId="0" borderId="13" xfId="70" applyNumberFormat="1" applyFont="1" applyBorder="1" applyAlignment="1">
      <alignment horizontal="right"/>
    </xf>
    <xf numFmtId="10" fontId="8" fillId="0" borderId="14" xfId="70" applyNumberFormat="1" applyFont="1" applyBorder="1" applyAlignment="1">
      <alignment horizontal="right"/>
    </xf>
    <xf numFmtId="10" fontId="7" fillId="0" borderId="14" xfId="70" applyNumberFormat="1" applyFont="1" applyBorder="1" applyAlignment="1">
      <alignment horizontal="right"/>
    </xf>
    <xf numFmtId="10" fontId="7" fillId="0" borderId="18" xfId="70" applyNumberFormat="1" applyFont="1" applyBorder="1" applyAlignment="1">
      <alignment horizontal="right"/>
    </xf>
    <xf numFmtId="10" fontId="8" fillId="0" borderId="0" xfId="70" applyNumberFormat="1" applyFont="1" applyBorder="1" applyAlignment="1">
      <alignment/>
    </xf>
    <xf numFmtId="10" fontId="8" fillId="0" borderId="0" xfId="0" applyNumberFormat="1" applyFont="1" applyBorder="1" applyAlignment="1">
      <alignment horizontal="left" vertical="top"/>
    </xf>
    <xf numFmtId="3" fontId="7" fillId="0" borderId="19" xfId="67" applyNumberFormat="1" applyFont="1" applyFill="1" applyBorder="1" applyAlignment="1">
      <alignment horizontal="right"/>
      <protection/>
    </xf>
    <xf numFmtId="10" fontId="8" fillId="0" borderId="14" xfId="70" applyNumberFormat="1" applyFont="1" applyFill="1" applyBorder="1" applyAlignment="1">
      <alignment horizontal="right"/>
    </xf>
    <xf numFmtId="208" fontId="8" fillId="0" borderId="0" xfId="0" applyNumberFormat="1" applyFont="1" applyAlignment="1">
      <alignment horizontal="right"/>
    </xf>
    <xf numFmtId="207" fontId="8" fillId="0" borderId="0" xfId="0" applyNumberFormat="1" applyFont="1" applyBorder="1" applyAlignment="1">
      <alignment/>
    </xf>
    <xf numFmtId="40" fontId="8" fillId="0" borderId="0" xfId="42" applyFont="1" applyBorder="1" applyAlignment="1">
      <alignment/>
    </xf>
    <xf numFmtId="40" fontId="7" fillId="0" borderId="0" xfId="42" applyFont="1" applyBorder="1" applyAlignment="1">
      <alignment/>
    </xf>
    <xf numFmtId="40" fontId="8" fillId="0" borderId="0" xfId="42" applyFont="1" applyBorder="1" applyAlignment="1">
      <alignment horizontal="left"/>
    </xf>
    <xf numFmtId="40" fontId="8" fillId="0" borderId="0" xfId="42" applyFont="1" applyBorder="1" applyAlignment="1">
      <alignment horizontal="left" vertical="top"/>
    </xf>
    <xf numFmtId="0" fontId="51" fillId="0" borderId="0" xfId="61">
      <alignment/>
      <protection/>
    </xf>
    <xf numFmtId="0" fontId="68" fillId="0" borderId="0" xfId="61" applyFont="1">
      <alignment/>
      <protection/>
    </xf>
    <xf numFmtId="211" fontId="68" fillId="33" borderId="0" xfId="61" applyNumberFormat="1" applyFont="1" applyFill="1" applyAlignment="1">
      <alignment horizontal="right"/>
      <protection/>
    </xf>
    <xf numFmtId="0" fontId="68" fillId="0" borderId="0" xfId="61" applyFont="1" applyAlignment="1">
      <alignment horizontal="right"/>
      <protection/>
    </xf>
    <xf numFmtId="211" fontId="51" fillId="0" borderId="0" xfId="61" applyNumberFormat="1">
      <alignment/>
      <protection/>
    </xf>
    <xf numFmtId="1" fontId="51" fillId="33" borderId="0" xfId="61" applyNumberFormat="1" applyFill="1">
      <alignment/>
      <protection/>
    </xf>
    <xf numFmtId="1" fontId="51" fillId="0" borderId="0" xfId="61" applyNumberFormat="1">
      <alignment/>
      <protection/>
    </xf>
    <xf numFmtId="211" fontId="51" fillId="0" borderId="0" xfId="61" applyNumberFormat="1" applyFill="1">
      <alignment/>
      <protection/>
    </xf>
    <xf numFmtId="0" fontId="51" fillId="0" borderId="0" xfId="61" applyFill="1">
      <alignment/>
      <protection/>
    </xf>
    <xf numFmtId="1" fontId="51" fillId="0" borderId="0" xfId="61" applyNumberFormat="1" applyFill="1">
      <alignment/>
      <protection/>
    </xf>
    <xf numFmtId="187" fontId="51" fillId="0" borderId="0" xfId="61" applyNumberFormat="1">
      <alignment/>
      <protection/>
    </xf>
    <xf numFmtId="49" fontId="51" fillId="0" borderId="0" xfId="61" applyNumberFormat="1">
      <alignment/>
      <protection/>
    </xf>
    <xf numFmtId="3" fontId="51" fillId="0" borderId="0" xfId="61" applyNumberFormat="1">
      <alignment/>
      <protection/>
    </xf>
    <xf numFmtId="10" fontId="51" fillId="0" borderId="0" xfId="61" applyNumberFormat="1">
      <alignment/>
      <protection/>
    </xf>
    <xf numFmtId="10" fontId="51" fillId="0" borderId="0" xfId="61" applyNumberFormat="1" applyFill="1">
      <alignment/>
      <protection/>
    </xf>
    <xf numFmtId="49" fontId="68" fillId="0" borderId="0" xfId="61" applyNumberFormat="1" applyFont="1">
      <alignment/>
      <protection/>
    </xf>
    <xf numFmtId="2" fontId="51" fillId="0" borderId="0" xfId="61" applyNumberFormat="1">
      <alignment/>
      <protection/>
    </xf>
    <xf numFmtId="2" fontId="51" fillId="0" borderId="0" xfId="61" applyNumberFormat="1" applyFill="1">
      <alignment/>
      <protection/>
    </xf>
    <xf numFmtId="188" fontId="51" fillId="0" borderId="0" xfId="70" applyNumberFormat="1" applyFont="1" applyAlignment="1">
      <alignment/>
    </xf>
    <xf numFmtId="188" fontId="51" fillId="0" borderId="0" xfId="70" applyNumberFormat="1" applyFont="1" applyFill="1" applyAlignment="1">
      <alignment/>
    </xf>
    <xf numFmtId="188" fontId="68" fillId="0" borderId="0" xfId="70" applyNumberFormat="1" applyFont="1" applyFill="1" applyAlignment="1">
      <alignment horizontal="right"/>
    </xf>
    <xf numFmtId="10" fontId="68" fillId="0" borderId="0" xfId="61" applyNumberFormat="1" applyFont="1" applyFill="1" applyAlignment="1">
      <alignment horizontal="right"/>
      <protection/>
    </xf>
    <xf numFmtId="188" fontId="0" fillId="0" borderId="0" xfId="0" applyNumberFormat="1" applyAlignment="1">
      <alignment/>
    </xf>
    <xf numFmtId="0" fontId="51" fillId="0" borderId="0" xfId="61" applyAlignment="1">
      <alignment wrapText="1"/>
      <protection/>
    </xf>
    <xf numFmtId="2" fontId="51" fillId="0" borderId="0" xfId="61" applyNumberFormat="1" applyAlignment="1">
      <alignment wrapText="1"/>
      <protection/>
    </xf>
    <xf numFmtId="0" fontId="51" fillId="0" borderId="0" xfId="61" applyNumberFormat="1">
      <alignment/>
      <protection/>
    </xf>
    <xf numFmtId="9" fontId="51" fillId="0" borderId="0" xfId="61" applyNumberFormat="1">
      <alignment/>
      <protection/>
    </xf>
    <xf numFmtId="0" fontId="51" fillId="0" borderId="0" xfId="61" applyNumberFormat="1" applyFill="1">
      <alignment/>
      <protection/>
    </xf>
    <xf numFmtId="0" fontId="68" fillId="0" borderId="0" xfId="61" applyNumberFormat="1" applyFont="1" applyFill="1" applyAlignment="1">
      <alignment horizontal="right"/>
      <protection/>
    </xf>
    <xf numFmtId="9" fontId="51" fillId="0" borderId="0" xfId="61" applyNumberFormat="1" applyAlignment="1">
      <alignment/>
      <protection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8" fillId="0" borderId="20" xfId="70" applyNumberFormat="1" applyFont="1" applyBorder="1" applyAlignment="1">
      <alignment horizontal="center"/>
    </xf>
    <xf numFmtId="10" fontId="8" fillId="0" borderId="0" xfId="7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" fillId="0" borderId="31" xfId="0" applyFont="1" applyBorder="1" applyAlignment="1">
      <alignment horizontal="left" vertical="top" wrapText="1"/>
    </xf>
    <xf numFmtId="0" fontId="5" fillId="0" borderId="27" xfId="56" applyFill="1" applyBorder="1" applyAlignment="1" applyProtection="1">
      <alignment horizontal="center" vertical="center" wrapText="1"/>
      <protection/>
    </xf>
    <xf numFmtId="0" fontId="5" fillId="0" borderId="28" xfId="56" applyFill="1" applyBorder="1" applyAlignment="1" applyProtection="1">
      <alignment horizontal="center" vertical="center" wrapText="1"/>
      <protection/>
    </xf>
    <xf numFmtId="0" fontId="5" fillId="0" borderId="22" xfId="56" applyFill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3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51" fillId="0" borderId="0" xfId="61" applyNumberFormat="1" applyAlignment="1">
      <alignment horizontal="center" wrapText="1"/>
      <protection/>
    </xf>
    <xf numFmtId="9" fontId="51" fillId="0" borderId="0" xfId="61" applyNumberFormat="1" applyAlignment="1">
      <alignment horizontal="center"/>
      <protection/>
    </xf>
    <xf numFmtId="0" fontId="51" fillId="0" borderId="0" xfId="61" applyNumberFormat="1" applyAlignment="1">
      <alignment horizontal="center"/>
      <protection/>
    </xf>
    <xf numFmtId="0" fontId="51" fillId="0" borderId="0" xfId="61" applyAlignment="1">
      <alignment horizontal="center" vertical="center" textRotation="90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_TBL1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Benefits of the Mortgage Interest Deduction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by Adjusted Gross Income </a:t>
            </a:r>
          </a:p>
        </c:rich>
      </c:tx>
      <c:layout>
        <c:manualLayout>
          <c:xMode val="factor"/>
          <c:yMode val="factor"/>
          <c:x val="0.01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05"/>
          <c:w val="0.968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TBL21!$O$7</c:f>
              <c:strCache>
                <c:ptCount val="1"/>
                <c:pt idx="0">
                  <c:v>% of reduction in taxable income</c:v>
                </c:pt>
              </c:strCache>
            </c:strRef>
          </c:tx>
          <c:spPr>
            <a:solidFill>
              <a:srgbClr val="99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8080"/>
                        </a:solidFill>
                      </a:rPr>
                      <a:t>90%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8080"/>
                        </a:solidFill>
                      </a:rPr>
                      <a:t>95%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TBL21!$A$11:$A$29</c:f>
              <c:strCache>
                <c:ptCount val="19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6">
                  <c:v>    $30K to &lt;$40K</c:v>
                </c:pt>
                <c:pt idx="7">
                  <c:v>    $40K to &lt;$50K</c:v>
                </c:pt>
                <c:pt idx="8">
                  <c:v>    $50K to &lt;$75K</c:v>
                </c:pt>
                <c:pt idx="9">
                  <c:v>    $75K to &lt;$100K</c:v>
                </c:pt>
                <c:pt idx="10">
                  <c:v>    $100K to &lt;$200K</c:v>
                </c:pt>
                <c:pt idx="11">
                  <c:v>    $200K to &lt;$250K</c:v>
                </c:pt>
                <c:pt idx="12">
                  <c:v>    $250K to &lt;$500K</c:v>
                </c:pt>
                <c:pt idx="13">
                  <c:v>    $500K to $1,000K</c:v>
                </c:pt>
                <c:pt idx="14">
                  <c:v>    $1,000K to &lt;$1,500K</c:v>
                </c:pt>
                <c:pt idx="15">
                  <c:v>    $1,500K to &lt;$2,000K</c:v>
                </c:pt>
                <c:pt idx="16">
                  <c:v>    $2,000K to  &lt;$5,000K</c:v>
                </c:pt>
                <c:pt idx="17">
                  <c:v>    $5,000K to $10,000K</c:v>
                </c:pt>
                <c:pt idx="18">
                  <c:v>≥$10,000K</c:v>
                </c:pt>
              </c:strCache>
            </c:strRef>
          </c:cat>
          <c:val>
            <c:numRef>
              <c:f>TBL21!$O$11:$O$29</c:f>
              <c:numCache>
                <c:ptCount val="19"/>
                <c:pt idx="0">
                  <c:v>0.005723759112836528</c:v>
                </c:pt>
                <c:pt idx="1">
                  <c:v>0.007052913897934759</c:v>
                </c:pt>
                <c:pt idx="2">
                  <c:v>0.009682601118887637</c:v>
                </c:pt>
                <c:pt idx="3">
                  <c:v>0.012740402635785335</c:v>
                </c:pt>
                <c:pt idx="4">
                  <c:v>0.016339269610089458</c:v>
                </c:pt>
                <c:pt idx="5">
                  <c:v>0.019509187173789206</c:v>
                </c:pt>
                <c:pt idx="6">
                  <c:v>0.05076689429531628</c:v>
                </c:pt>
                <c:pt idx="7">
                  <c:v>0.06074383906407416</c:v>
                </c:pt>
                <c:pt idx="8">
                  <c:v>0.16495834571187748</c:v>
                </c:pt>
                <c:pt idx="9">
                  <c:v>0.16621837635591494</c:v>
                </c:pt>
                <c:pt idx="10">
                  <c:v>0.3181841274965337</c:v>
                </c:pt>
                <c:pt idx="11">
                  <c:v>0.05129026242929895</c:v>
                </c:pt>
                <c:pt idx="12">
                  <c:v>0.0773249898626853</c:v>
                </c:pt>
                <c:pt idx="13">
                  <c:v>0.025988689516728766</c:v>
                </c:pt>
                <c:pt idx="14">
                  <c:v>0.006111699063137661</c:v>
                </c:pt>
                <c:pt idx="15">
                  <c:v>0.002524828295158935</c:v>
                </c:pt>
                <c:pt idx="16">
                  <c:v>0.003595496055556741</c:v>
                </c:pt>
                <c:pt idx="17">
                  <c:v>0.0007976334952295751</c:v>
                </c:pt>
                <c:pt idx="18">
                  <c:v>0.0004466797324797253</c:v>
                </c:pt>
              </c:numCache>
            </c:numRef>
          </c:val>
        </c:ser>
        <c:ser>
          <c:idx val="2"/>
          <c:order val="2"/>
          <c:tx>
            <c:strRef>
              <c:f>TBL21!$C$3</c:f>
              <c:strCache>
                <c:ptCount val="1"/>
                <c:pt idx="0">
                  <c:v>% of all tax returns</c:v>
                </c:pt>
              </c:strCache>
            </c:strRef>
          </c:tx>
          <c:spPr>
            <a:solidFill>
              <a:srgbClr val="17C7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TBL21!$A$11:$A$29</c:f>
              <c:strCache>
                <c:ptCount val="19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6">
                  <c:v>    $30K to &lt;$40K</c:v>
                </c:pt>
                <c:pt idx="7">
                  <c:v>    $40K to &lt;$50K</c:v>
                </c:pt>
                <c:pt idx="8">
                  <c:v>    $50K to &lt;$75K</c:v>
                </c:pt>
                <c:pt idx="9">
                  <c:v>    $75K to &lt;$100K</c:v>
                </c:pt>
                <c:pt idx="10">
                  <c:v>    $100K to &lt;$200K</c:v>
                </c:pt>
                <c:pt idx="11">
                  <c:v>    $200K to &lt;$250K</c:v>
                </c:pt>
                <c:pt idx="12">
                  <c:v>    $250K to &lt;$500K</c:v>
                </c:pt>
                <c:pt idx="13">
                  <c:v>    $500K to $1,000K</c:v>
                </c:pt>
                <c:pt idx="14">
                  <c:v>    $1,000K to &lt;$1,500K</c:v>
                </c:pt>
                <c:pt idx="15">
                  <c:v>    $1,500K to &lt;$2,000K</c:v>
                </c:pt>
                <c:pt idx="16">
                  <c:v>    $2,000K to  &lt;$5,000K</c:v>
                </c:pt>
                <c:pt idx="17">
                  <c:v>    $5,000K to $10,000K</c:v>
                </c:pt>
                <c:pt idx="18">
                  <c:v>≥$10,000K</c:v>
                </c:pt>
              </c:strCache>
            </c:strRef>
          </c:cat>
          <c:val>
            <c:numRef>
              <c:f>TBL21!$C$11:$C$29</c:f>
              <c:numCache>
                <c:ptCount val="19"/>
                <c:pt idx="0">
                  <c:v>0.08760413831557362</c:v>
                </c:pt>
                <c:pt idx="1">
                  <c:v>0.08592291813349365</c:v>
                </c:pt>
                <c:pt idx="2">
                  <c:v>0.08962360684430234</c:v>
                </c:pt>
                <c:pt idx="3">
                  <c:v>0.08203904918405854</c:v>
                </c:pt>
                <c:pt idx="4">
                  <c:v>0.07127955634145107</c:v>
                </c:pt>
                <c:pt idx="5">
                  <c:v>0.06263521964563305</c:v>
                </c:pt>
                <c:pt idx="6">
                  <c:v>0.1022680820782676</c:v>
                </c:pt>
                <c:pt idx="7">
                  <c:v>0.07692536374889042</c:v>
                </c:pt>
                <c:pt idx="8">
                  <c:v>0.1310581580216803</c:v>
                </c:pt>
                <c:pt idx="9">
                  <c:v>0.08261748583901284</c:v>
                </c:pt>
                <c:pt idx="10">
                  <c:v>0.0979596198811647</c:v>
                </c:pt>
                <c:pt idx="11">
                  <c:v>0.010737980099396851</c:v>
                </c:pt>
                <c:pt idx="12">
                  <c:v>0.013558136974323365</c:v>
                </c:pt>
                <c:pt idx="13">
                  <c:v>0.003808637332807267</c:v>
                </c:pt>
                <c:pt idx="14">
                  <c:v>0.0008883699205913141</c:v>
                </c:pt>
                <c:pt idx="15">
                  <c:v>0.0003607618453177637</c:v>
                </c:pt>
                <c:pt idx="16">
                  <c:v>0.0005114210306912033</c:v>
                </c:pt>
                <c:pt idx="17">
                  <c:v>0.00012265902740803966</c:v>
                </c:pt>
                <c:pt idx="18">
                  <c:v>7.8828737646155E-05</c:v>
                </c:pt>
              </c:numCache>
            </c:numRef>
          </c:val>
        </c:ser>
        <c:overlap val="-25"/>
        <c:gapWidth val="25"/>
        <c:axId val="22553643"/>
        <c:axId val="1656196"/>
      </c:barChart>
      <c:scatterChart>
        <c:scatterStyle val="lineMarker"/>
        <c:varyColors val="0"/>
        <c:ser>
          <c:idx val="0"/>
          <c:order val="1"/>
          <c:tx>
            <c:strRef>
              <c:f>TBL21!$R$9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TBL21!$R$11:$R$29</c:f>
              <c:numCache>
                <c:ptCount val="19"/>
                <c:pt idx="3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</c:numCache>
            </c:numRef>
          </c:yVal>
          <c:smooth val="0"/>
        </c:ser>
        <c:axId val="14905765"/>
        <c:axId val="67043022"/>
      </c:scatte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  <c:max val="0.35000000000000003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22553643"/>
        <c:crossesAt val="1"/>
        <c:crossBetween val="between"/>
        <c:dispUnits/>
      </c:valAx>
      <c:valAx>
        <c:axId val="14905765"/>
        <c:scaling>
          <c:orientation val="minMax"/>
        </c:scaling>
        <c:axPos val="b"/>
        <c:delete val="1"/>
        <c:majorTickMark val="out"/>
        <c:minorTickMark val="none"/>
        <c:tickLblPos val="nextTo"/>
        <c:crossAx val="67043022"/>
        <c:crosses val="max"/>
        <c:crossBetween val="midCat"/>
        <c:dispUnits/>
      </c:valAx>
      <c:valAx>
        <c:axId val="67043022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1490576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Graph x. Mortgage Interest Deduction by Adjusted Gross Income (2010)</a:t>
            </a:r>
          </a:p>
        </c:rich>
      </c:tx>
      <c:layout>
        <c:manualLayout>
          <c:xMode val="factor"/>
          <c:yMode val="factor"/>
          <c:x val="-0.001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84"/>
          <c:w val="0.659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TBL21!$M$5</c:f>
              <c:strCache>
                <c:ptCount val="1"/>
                <c:pt idx="0">
                  <c:v>% of Returns Claiming Mortgage Interest Deduction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TBL21!$A$11:$A$29</c:f>
              <c:strCache/>
            </c:strRef>
          </c:cat>
          <c:val>
            <c:numRef>
              <c:f>TBL21!$M$11:$M$29</c:f>
              <c:numCache/>
            </c:numRef>
          </c:val>
        </c:ser>
        <c:ser>
          <c:idx val="1"/>
          <c:order val="1"/>
          <c:tx>
            <c:strRef>
              <c:f>TBL21!$O$7</c:f>
              <c:strCache>
                <c:ptCount val="1"/>
                <c:pt idx="0">
                  <c:v>% of reduction in taxable income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TBL21!$A$11:$A$29</c:f>
              <c:strCache/>
            </c:strRef>
          </c:cat>
          <c:val>
            <c:numRef>
              <c:f>TBL21!$O$11:$O$29</c:f>
              <c:numCache/>
            </c:numRef>
          </c:val>
        </c:ser>
        <c:ser>
          <c:idx val="2"/>
          <c:order val="2"/>
          <c:tx>
            <c:strRef>
              <c:f>TBL21!$C$3</c:f>
              <c:strCache>
                <c:ptCount val="1"/>
                <c:pt idx="0">
                  <c:v>% of all tax returns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TBL21!$A$11:$A$29</c:f>
              <c:strCache/>
            </c:strRef>
          </c:cat>
          <c:val>
            <c:numRef>
              <c:f>TBL21!$C$11:$C$29</c:f>
              <c:numCache/>
            </c:numRef>
          </c:val>
        </c:ser>
        <c:overlap val="-25"/>
        <c:gapWidth val="75"/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6516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1"/>
          <c:y val="0.90975"/>
          <c:w val="0.68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5925"/>
          <c:w val="0.8855"/>
          <c:h val="0.733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BrokenStackedBarChart!$G$22</c:f>
              <c:strCache>
                <c:ptCount val="1"/>
                <c:pt idx="0">
                  <c:v>% of reduction in taxable income</c:v>
                </c:pt>
              </c:strCache>
            </c:strRef>
          </c:tx>
          <c:spPr>
            <a:solidFill>
              <a:srgbClr val="FF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808080"/>
                        </a:solidFill>
                      </a:rPr>
                      <a:t>0.57%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BrokenStackedBarChart!$D$24:$D$47</c:f>
              <c:strCache>
                <c:ptCount val="24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7">
                  <c:v>    $30K to &lt;$40K</c:v>
                </c:pt>
                <c:pt idx="8">
                  <c:v>    $40K to &lt;$50K</c:v>
                </c:pt>
                <c:pt idx="9">
                  <c:v>    $50K to &lt;$75K</c:v>
                </c:pt>
                <c:pt idx="11">
                  <c:v>    $75K to &lt;$100K</c:v>
                </c:pt>
                <c:pt idx="13">
                  <c:v>    $100K to &lt;$200K</c:v>
                </c:pt>
                <c:pt idx="15">
                  <c:v>    $200K to &lt;$250K</c:v>
                </c:pt>
                <c:pt idx="16">
                  <c:v>    $250K to &lt;$500K</c:v>
                </c:pt>
                <c:pt idx="18">
                  <c:v>    $500K to $1,000K</c:v>
                </c:pt>
                <c:pt idx="19">
                  <c:v>    $1,000K to &lt;$1,500K</c:v>
                </c:pt>
                <c:pt idx="20">
                  <c:v>    $1,500K to &lt;$2,000K</c:v>
                </c:pt>
                <c:pt idx="21">
                  <c:v>    $2,000K to  &lt;$5,000K</c:v>
                </c:pt>
                <c:pt idx="22">
                  <c:v>    $5,000K to $10,000K</c:v>
                </c:pt>
                <c:pt idx="23">
                  <c:v>≥$10,000K</c:v>
                </c:pt>
              </c:strCache>
            </c:strRef>
          </c:cat>
          <c:val>
            <c:numRef>
              <c:f>BrokenStackedBarChart!$G$24:$G$47</c:f>
              <c:numCache>
                <c:ptCount val="24"/>
                <c:pt idx="0">
                  <c:v>0.005723759112836528</c:v>
                </c:pt>
                <c:pt idx="1">
                  <c:v>0.007052913897934759</c:v>
                </c:pt>
                <c:pt idx="2">
                  <c:v>0.009682601118887637</c:v>
                </c:pt>
                <c:pt idx="3">
                  <c:v>0.012740402635785335</c:v>
                </c:pt>
                <c:pt idx="4">
                  <c:v>0.016339269610089458</c:v>
                </c:pt>
                <c:pt idx="5">
                  <c:v>0.019509187173789206</c:v>
                </c:pt>
                <c:pt idx="7">
                  <c:v>0.05076689429531628</c:v>
                </c:pt>
                <c:pt idx="8">
                  <c:v>0.06074383906407416</c:v>
                </c:pt>
                <c:pt idx="9">
                  <c:v>0.16495834571187748</c:v>
                </c:pt>
                <c:pt idx="11">
                  <c:v>0.16621837635591494</c:v>
                </c:pt>
                <c:pt idx="13">
                  <c:v>0.3181841274965337</c:v>
                </c:pt>
                <c:pt idx="15">
                  <c:v>0.05129026242929895</c:v>
                </c:pt>
                <c:pt idx="16">
                  <c:v>0.0773249898626853</c:v>
                </c:pt>
                <c:pt idx="18">
                  <c:v>0.025988689516728766</c:v>
                </c:pt>
                <c:pt idx="19">
                  <c:v>0.006111699063137661</c:v>
                </c:pt>
                <c:pt idx="20">
                  <c:v>0.002524828295158935</c:v>
                </c:pt>
                <c:pt idx="21">
                  <c:v>0.003595496055556741</c:v>
                </c:pt>
                <c:pt idx="22">
                  <c:v>0.0007976334952295751</c:v>
                </c:pt>
                <c:pt idx="23">
                  <c:v>0.0004466797324797253</c:v>
                </c:pt>
              </c:numCache>
            </c:numRef>
          </c:val>
        </c:ser>
        <c:ser>
          <c:idx val="3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BrokenStackedBarChart!$D$24:$D$47</c:f>
              <c:strCache>
                <c:ptCount val="24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7">
                  <c:v>    $30K to &lt;$40K</c:v>
                </c:pt>
                <c:pt idx="8">
                  <c:v>    $40K to &lt;$50K</c:v>
                </c:pt>
                <c:pt idx="9">
                  <c:v>    $50K to &lt;$75K</c:v>
                </c:pt>
                <c:pt idx="11">
                  <c:v>    $75K to &lt;$100K</c:v>
                </c:pt>
                <c:pt idx="13">
                  <c:v>    $100K to &lt;$200K</c:v>
                </c:pt>
                <c:pt idx="15">
                  <c:v>    $200K to &lt;$250K</c:v>
                </c:pt>
                <c:pt idx="16">
                  <c:v>    $250K to &lt;$500K</c:v>
                </c:pt>
                <c:pt idx="18">
                  <c:v>    $500K to $1,000K</c:v>
                </c:pt>
                <c:pt idx="19">
                  <c:v>    $1,000K to &lt;$1,500K</c:v>
                </c:pt>
                <c:pt idx="20">
                  <c:v>    $1,500K to &lt;$2,000K</c:v>
                </c:pt>
                <c:pt idx="21">
                  <c:v>    $2,000K to  &lt;$5,000K</c:v>
                </c:pt>
                <c:pt idx="22">
                  <c:v>    $5,000K to $10,000K</c:v>
                </c:pt>
                <c:pt idx="23">
                  <c:v>≥$10,000K</c:v>
                </c:pt>
              </c:strCache>
            </c:strRef>
          </c:cat>
          <c:val>
            <c:numRef>
              <c:f>BrokenStackedBarChart!$H$24:$H$47</c:f>
              <c:numCache>
                <c:ptCount val="24"/>
                <c:pt idx="0">
                  <c:v>0.34427624088716346</c:v>
                </c:pt>
                <c:pt idx="1">
                  <c:v>0.3429470861020652</c:v>
                </c:pt>
                <c:pt idx="2">
                  <c:v>0.34031739888111234</c:v>
                </c:pt>
                <c:pt idx="3">
                  <c:v>0.3372595973642146</c:v>
                </c:pt>
                <c:pt idx="4">
                  <c:v>0.3336607303899105</c:v>
                </c:pt>
                <c:pt idx="5">
                  <c:v>0.3304908128262108</c:v>
                </c:pt>
                <c:pt idx="6">
                  <c:v>0.35</c:v>
                </c:pt>
                <c:pt idx="7">
                  <c:v>0.2992331057046837</c:v>
                </c:pt>
                <c:pt idx="8">
                  <c:v>0.2892561609359258</c:v>
                </c:pt>
                <c:pt idx="9">
                  <c:v>0.1850416542881225</c:v>
                </c:pt>
                <c:pt idx="10">
                  <c:v>0.35</c:v>
                </c:pt>
                <c:pt idx="11">
                  <c:v>0.18378162364408504</c:v>
                </c:pt>
                <c:pt idx="12">
                  <c:v>0.35</c:v>
                </c:pt>
                <c:pt idx="13">
                  <c:v>0.03181587250346629</c:v>
                </c:pt>
                <c:pt idx="15">
                  <c:v>0.298709737570701</c:v>
                </c:pt>
                <c:pt idx="16">
                  <c:v>0.27267501013731466</c:v>
                </c:pt>
                <c:pt idx="17">
                  <c:v>0.35</c:v>
                </c:pt>
                <c:pt idx="18">
                  <c:v>0.3240113104832712</c:v>
                </c:pt>
                <c:pt idx="19">
                  <c:v>0.3438883009368623</c:v>
                </c:pt>
                <c:pt idx="20">
                  <c:v>0.34747517170484105</c:v>
                </c:pt>
                <c:pt idx="21">
                  <c:v>0.3464045039444432</c:v>
                </c:pt>
                <c:pt idx="22">
                  <c:v>0.3492023665047704</c:v>
                </c:pt>
                <c:pt idx="23">
                  <c:v>0.34955332026752023</c:v>
                </c:pt>
              </c:numCache>
            </c:numRef>
          </c:val>
        </c:ser>
        <c:ser>
          <c:idx val="0"/>
          <c:order val="2"/>
          <c:tx>
            <c:strRef>
              <c:f>BrokenStackedBarChart!$E$22</c:f>
              <c:strCache>
                <c:ptCount val="1"/>
                <c:pt idx="0">
                  <c:v>% of all tax returns</c:v>
                </c:pt>
              </c:strCache>
            </c:strRef>
          </c:tx>
          <c:spPr>
            <a:solidFill>
              <a:srgbClr val="17C7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BrokenStackedBarChart!$D$24:$D$47</c:f>
              <c:strCache>
                <c:ptCount val="24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7">
                  <c:v>    $30K to &lt;$40K</c:v>
                </c:pt>
                <c:pt idx="8">
                  <c:v>    $40K to &lt;$50K</c:v>
                </c:pt>
                <c:pt idx="9">
                  <c:v>    $50K to &lt;$75K</c:v>
                </c:pt>
                <c:pt idx="11">
                  <c:v>    $75K to &lt;$100K</c:v>
                </c:pt>
                <c:pt idx="13">
                  <c:v>    $100K to &lt;$200K</c:v>
                </c:pt>
                <c:pt idx="15">
                  <c:v>    $200K to &lt;$250K</c:v>
                </c:pt>
                <c:pt idx="16">
                  <c:v>    $250K to &lt;$500K</c:v>
                </c:pt>
                <c:pt idx="18">
                  <c:v>    $500K to $1,000K</c:v>
                </c:pt>
                <c:pt idx="19">
                  <c:v>    $1,000K to &lt;$1,500K</c:v>
                </c:pt>
                <c:pt idx="20">
                  <c:v>    $1,500K to &lt;$2,000K</c:v>
                </c:pt>
                <c:pt idx="21">
                  <c:v>    $2,000K to  &lt;$5,000K</c:v>
                </c:pt>
                <c:pt idx="22">
                  <c:v>    $5,000K to $10,000K</c:v>
                </c:pt>
                <c:pt idx="23">
                  <c:v>≥$10,000K</c:v>
                </c:pt>
              </c:strCache>
            </c:strRef>
          </c:cat>
          <c:val>
            <c:numRef>
              <c:f>BrokenStackedBarChart!$E$24:$E$47</c:f>
              <c:numCache>
                <c:ptCount val="24"/>
                <c:pt idx="0">
                  <c:v>0.08760413831557362</c:v>
                </c:pt>
                <c:pt idx="1">
                  <c:v>0.08592291813349365</c:v>
                </c:pt>
                <c:pt idx="2">
                  <c:v>0.08962360684430234</c:v>
                </c:pt>
                <c:pt idx="3">
                  <c:v>0.08203904918405854</c:v>
                </c:pt>
                <c:pt idx="4">
                  <c:v>0.07127955634145107</c:v>
                </c:pt>
                <c:pt idx="5">
                  <c:v>0.06263521964563305</c:v>
                </c:pt>
                <c:pt idx="7">
                  <c:v>0.1022680820782676</c:v>
                </c:pt>
                <c:pt idx="8">
                  <c:v>0.07692536374889042</c:v>
                </c:pt>
                <c:pt idx="9">
                  <c:v>0.1310581580216803</c:v>
                </c:pt>
                <c:pt idx="11">
                  <c:v>0.08261748583901284</c:v>
                </c:pt>
                <c:pt idx="13">
                  <c:v>0.0979596198811647</c:v>
                </c:pt>
                <c:pt idx="15">
                  <c:v>0.010737980099396851</c:v>
                </c:pt>
                <c:pt idx="16">
                  <c:v>0.013558136974323365</c:v>
                </c:pt>
                <c:pt idx="18">
                  <c:v>0.003808637332807267</c:v>
                </c:pt>
                <c:pt idx="19">
                  <c:v>0.0008883699205913141</c:v>
                </c:pt>
                <c:pt idx="20">
                  <c:v>0.0003607618453177637</c:v>
                </c:pt>
                <c:pt idx="21">
                  <c:v>0.0005114210306912033</c:v>
                </c:pt>
                <c:pt idx="22">
                  <c:v>0.00012265902740803966</c:v>
                </c:pt>
                <c:pt idx="23">
                  <c:v>7.8828737646155E-05</c:v>
                </c:pt>
              </c:numCache>
            </c:numRef>
          </c:val>
        </c:ser>
        <c:ser>
          <c:idx val="1"/>
          <c:order val="3"/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BrokenStackedBarChart!$D$24:$D$47</c:f>
              <c:strCache>
                <c:ptCount val="24"/>
                <c:pt idx="0">
                  <c:v>&lt;$5K</c:v>
                </c:pt>
                <c:pt idx="1">
                  <c:v>    $5K to &lt; $10K</c:v>
                </c:pt>
                <c:pt idx="2">
                  <c:v>$10K to &lt;$15K</c:v>
                </c:pt>
                <c:pt idx="3">
                  <c:v>$15K to &lt;$20K</c:v>
                </c:pt>
                <c:pt idx="4">
                  <c:v>    $20K to &lt;$25K</c:v>
                </c:pt>
                <c:pt idx="5">
                  <c:v>    $25K to &lt;$30K</c:v>
                </c:pt>
                <c:pt idx="7">
                  <c:v>    $30K to &lt;$40K</c:v>
                </c:pt>
                <c:pt idx="8">
                  <c:v>    $40K to &lt;$50K</c:v>
                </c:pt>
                <c:pt idx="9">
                  <c:v>    $50K to &lt;$75K</c:v>
                </c:pt>
                <c:pt idx="11">
                  <c:v>    $75K to &lt;$100K</c:v>
                </c:pt>
                <c:pt idx="13">
                  <c:v>    $100K to &lt;$200K</c:v>
                </c:pt>
                <c:pt idx="15">
                  <c:v>    $200K to &lt;$250K</c:v>
                </c:pt>
                <c:pt idx="16">
                  <c:v>    $250K to &lt;$500K</c:v>
                </c:pt>
                <c:pt idx="18">
                  <c:v>    $500K to $1,000K</c:v>
                </c:pt>
                <c:pt idx="19">
                  <c:v>    $1,000K to &lt;$1,500K</c:v>
                </c:pt>
                <c:pt idx="20">
                  <c:v>    $1,500K to &lt;$2,000K</c:v>
                </c:pt>
                <c:pt idx="21">
                  <c:v>    $2,000K to  &lt;$5,000K</c:v>
                </c:pt>
                <c:pt idx="22">
                  <c:v>    $5,000K to $10,000K</c:v>
                </c:pt>
                <c:pt idx="23">
                  <c:v>≥$10,000K</c:v>
                </c:pt>
              </c:strCache>
            </c:strRef>
          </c:cat>
          <c:val>
            <c:numRef>
              <c:f>BrokenStackedBarChart!$F$24:$F$47</c:f>
              <c:numCache>
                <c:ptCount val="24"/>
                <c:pt idx="0">
                  <c:v>0.062395861684426374</c:v>
                </c:pt>
                <c:pt idx="1">
                  <c:v>0.06407708186650635</c:v>
                </c:pt>
                <c:pt idx="2">
                  <c:v>0.06037639315569765</c:v>
                </c:pt>
                <c:pt idx="3">
                  <c:v>0.06796095081594146</c:v>
                </c:pt>
                <c:pt idx="4">
                  <c:v>0.07872044365854892</c:v>
                </c:pt>
                <c:pt idx="5">
                  <c:v>0.08736478035436694</c:v>
                </c:pt>
                <c:pt idx="7">
                  <c:v>0.0477319179217324</c:v>
                </c:pt>
                <c:pt idx="8">
                  <c:v>0.07307463625110958</c:v>
                </c:pt>
                <c:pt idx="9">
                  <c:v>0.01894184197831969</c:v>
                </c:pt>
                <c:pt idx="11">
                  <c:v>0.06738251416098716</c:v>
                </c:pt>
                <c:pt idx="13">
                  <c:v>0.0520403801188353</c:v>
                </c:pt>
                <c:pt idx="15">
                  <c:v>0.13926201990060313</c:v>
                </c:pt>
                <c:pt idx="16">
                  <c:v>0.13644186302567662</c:v>
                </c:pt>
                <c:pt idx="18">
                  <c:v>0.14619136266719274</c:v>
                </c:pt>
                <c:pt idx="19">
                  <c:v>0.14911163007940867</c:v>
                </c:pt>
                <c:pt idx="20">
                  <c:v>0.14963923815468222</c:v>
                </c:pt>
                <c:pt idx="21">
                  <c:v>0.14948857896930878</c:v>
                </c:pt>
                <c:pt idx="22">
                  <c:v>0.14987734097259195</c:v>
                </c:pt>
                <c:pt idx="23">
                  <c:v>0.14992117126235385</c:v>
                </c:pt>
              </c:numCache>
            </c:numRef>
          </c:val>
        </c:ser>
        <c:overlap val="100"/>
        <c:gapWidth val="48"/>
        <c:axId val="19110137"/>
        <c:axId val="37773506"/>
      </c:barChart>
      <c:catAx>
        <c:axId val="191101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  <c:max val="0.5"/>
        </c:scaling>
        <c:axPos val="t"/>
        <c:delete val="1"/>
        <c:majorTickMark val="out"/>
        <c:minorTickMark val="none"/>
        <c:tickLblPos val="nextTo"/>
        <c:crossAx val="19110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0.73725</cdr:x>
      <cdr:y>0.167</cdr:y>
    </cdr:from>
    <cdr:to>
      <cdr:x>0.97325</cdr:x>
      <cdr:y>0.857</cdr:y>
    </cdr:to>
    <cdr:sp>
      <cdr:nvSpPr>
        <cdr:cNvPr id="1" name="Rectangle 21"/>
        <cdr:cNvSpPr>
          <a:spLocks/>
        </cdr:cNvSpPr>
      </cdr:nvSpPr>
      <cdr:spPr>
        <a:xfrm>
          <a:off x="6391275" y="990600"/>
          <a:ext cx="2047875" cy="409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0.167</cdr:y>
    </cdr:from>
    <cdr:to>
      <cdr:x>0.23725</cdr:x>
      <cdr:y>0.86575</cdr:y>
    </cdr:to>
    <cdr:sp>
      <cdr:nvSpPr>
        <cdr:cNvPr id="2" name="Rectangle 6"/>
        <cdr:cNvSpPr>
          <a:spLocks/>
        </cdr:cNvSpPr>
      </cdr:nvSpPr>
      <cdr:spPr>
        <a:xfrm>
          <a:off x="609600" y="990600"/>
          <a:ext cx="1438275" cy="414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25</a:t>
          </a:r>
          <a:r>
            <a:rPr lang="en-US" cap="none" sz="1600" b="0" i="0" u="none" baseline="0">
              <a:solidFill>
                <a:srgbClr val="FF8080"/>
              </a:solidFill>
            </a:rPr>
            <a:t>%
</a:t>
          </a:r>
          <a:r>
            <a:rPr lang="en-US" cap="none" sz="1600" b="0" i="0" u="none" baseline="0">
              <a:solidFill>
                <a:srgbClr val="FF8080"/>
              </a:solidFill>
            </a:rPr>
            <a:t>income
</a:t>
          </a:r>
          <a:r>
            <a:rPr lang="en-US" cap="none" sz="1600" b="0" i="0" u="none" baseline="0">
              <a:solidFill>
                <a:srgbClr val="FF8080"/>
              </a:solidFill>
            </a:rPr>
            <a:t>percentile</a:t>
          </a:r>
        </a:p>
      </cdr:txBody>
    </cdr:sp>
  </cdr:relSizeAnchor>
  <cdr:relSizeAnchor xmlns:cdr="http://schemas.openxmlformats.org/drawingml/2006/chartDrawing">
    <cdr:from>
      <cdr:x>0.04775</cdr:x>
      <cdr:y>0.91475</cdr:y>
    </cdr:from>
    <cdr:to>
      <cdr:x>0.98325</cdr:x>
      <cdr:y>0.999</cdr:y>
    </cdr:to>
    <cdr:sp>
      <cdr:nvSpPr>
        <cdr:cNvPr id="3" name="Rectangle 1"/>
        <cdr:cNvSpPr>
          <a:spLocks/>
        </cdr:cNvSpPr>
      </cdr:nvSpPr>
      <cdr:spPr>
        <a:xfrm>
          <a:off x="409575" y="5419725"/>
          <a:ext cx="81153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</a:rPr>
            <a:t> Author's calculations using data from the Statistics of Income Division of the IRS, tables 1.1 and 3.1 for tax year 2010.
</a:t>
          </a:r>
          <a:r>
            <a:rPr lang="en-US" cap="none" sz="1100" b="0" i="0" u="none" baseline="0">
              <a:solidFill>
                <a:srgbClr val="000000"/>
              </a:solidFill>
            </a:rPr>
            <a:t>Produced by Jason Fichtner, Jacob Feldman, and Rizqi Rachmat, Mercatus Center at George Mason University, July 2, 2014.</a:t>
          </a:r>
        </a:p>
      </cdr:txBody>
    </cdr:sp>
  </cdr:relSizeAnchor>
  <cdr:relSizeAnchor xmlns:cdr="http://schemas.openxmlformats.org/drawingml/2006/chartDrawing">
    <cdr:from>
      <cdr:x>0.9315</cdr:x>
      <cdr:y>0.33925</cdr:y>
    </cdr:from>
    <cdr:to>
      <cdr:x>0.985</cdr:x>
      <cdr:y>0.435</cdr:y>
    </cdr:to>
    <cdr:sp>
      <cdr:nvSpPr>
        <cdr:cNvPr id="4" name="Rectangle 2"/>
        <cdr:cNvSpPr>
          <a:spLocks/>
        </cdr:cNvSpPr>
      </cdr:nvSpPr>
      <cdr:spPr>
        <a:xfrm>
          <a:off x="8077200" y="2009775"/>
          <a:ext cx="466725" cy="571500"/>
        </a:xfrm>
        <a:prstGeom prst="rect">
          <a:avLst/>
        </a:prstGeom>
        <a:solidFill>
          <a:srgbClr val="17C7D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0.2315</cdr:y>
    </cdr:from>
    <cdr:to>
      <cdr:x>0.9835</cdr:x>
      <cdr:y>0.32725</cdr:y>
    </cdr:to>
    <cdr:sp>
      <cdr:nvSpPr>
        <cdr:cNvPr id="5" name="Rectangle 3"/>
        <cdr:cNvSpPr>
          <a:spLocks/>
        </cdr:cNvSpPr>
      </cdr:nvSpPr>
      <cdr:spPr>
        <a:xfrm>
          <a:off x="8067675" y="1371600"/>
          <a:ext cx="457200" cy="571500"/>
        </a:xfrm>
        <a:prstGeom prst="rect">
          <a:avLst/>
        </a:prstGeom>
        <a:solidFill>
          <a:srgbClr val="99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0.74625</cdr:x>
      <cdr:y>0.2185</cdr:y>
    </cdr:from>
    <cdr:to>
      <cdr:x>0.96475</cdr:x>
      <cdr:y>0.338</cdr:y>
    </cdr:to>
    <cdr:sp>
      <cdr:nvSpPr>
        <cdr:cNvPr id="6" name="Rectangle 4"/>
        <cdr:cNvSpPr>
          <a:spLocks/>
        </cdr:cNvSpPr>
      </cdr:nvSpPr>
      <cdr:spPr>
        <a:xfrm>
          <a:off x="6467475" y="1295400"/>
          <a:ext cx="18954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% of reduction 
</a:t>
          </a:r>
          <a:r>
            <a:rPr lang="en-US" cap="none" sz="1400" b="0" i="0" u="none" baseline="0">
              <a:solidFill>
                <a:srgbClr val="808080"/>
              </a:solidFill>
            </a:rPr>
            <a:t>in</a:t>
          </a:r>
          <a:r>
            <a:rPr lang="en-US" cap="none" sz="1400" b="0" i="0" u="none" baseline="0">
              <a:solidFill>
                <a:srgbClr val="808080"/>
              </a:solidFill>
            </a:rPr>
            <a:t> taxable income from MID</a:t>
          </a:r>
        </a:p>
      </cdr:txBody>
    </cdr:sp>
  </cdr:relSizeAnchor>
  <cdr:relSizeAnchor xmlns:cdr="http://schemas.openxmlformats.org/drawingml/2006/chartDrawing">
    <cdr:from>
      <cdr:x>0.697</cdr:x>
      <cdr:y>0.352</cdr:y>
    </cdr:from>
    <cdr:to>
      <cdr:x>0.93075</cdr:x>
      <cdr:y>0.50325</cdr:y>
    </cdr:to>
    <cdr:sp>
      <cdr:nvSpPr>
        <cdr:cNvPr id="7" name="Rectangle 5"/>
        <cdr:cNvSpPr>
          <a:spLocks/>
        </cdr:cNvSpPr>
      </cdr:nvSpPr>
      <cdr:spPr>
        <a:xfrm>
          <a:off x="6038850" y="2085975"/>
          <a:ext cx="20288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% of all tax returns 
</a:t>
          </a:r>
          <a:r>
            <a:rPr lang="en-US" cap="none" sz="1400" b="0" i="0" u="none" baseline="0">
              <a:solidFill>
                <a:srgbClr val="808080"/>
              </a:solidFill>
            </a:rPr>
            <a:t>in income bracket</a:t>
          </a:r>
        </a:p>
      </cdr:txBody>
    </cdr:sp>
  </cdr:relSizeAnchor>
  <cdr:relSizeAnchor xmlns:cdr="http://schemas.openxmlformats.org/drawingml/2006/chartDrawing">
    <cdr:from>
      <cdr:x>0.2635</cdr:x>
      <cdr:y>0.167</cdr:y>
    </cdr:from>
    <cdr:to>
      <cdr:x>0.4495</cdr:x>
      <cdr:y>0.85975</cdr:y>
    </cdr:to>
    <cdr:sp>
      <cdr:nvSpPr>
        <cdr:cNvPr id="8" name="Rectangle 7"/>
        <cdr:cNvSpPr>
          <a:spLocks/>
        </cdr:cNvSpPr>
      </cdr:nvSpPr>
      <cdr:spPr>
        <a:xfrm>
          <a:off x="2286000" y="990600"/>
          <a:ext cx="1609725" cy="4114800"/>
        </a:xfrm>
        <a:prstGeom prst="rect">
          <a:avLst/>
        </a:prstGeom>
        <a:solidFill>
          <a:srgbClr val="FBA3A6">
            <a:alpha val="1000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50</a:t>
          </a:r>
          <a:r>
            <a:rPr lang="en-US" cap="none" sz="1600" b="0" i="0" u="none" baseline="0">
              <a:solidFill>
                <a:srgbClr val="FF8080"/>
              </a:solidFill>
            </a:rPr>
            <a:t>%
</a:t>
          </a:r>
        </a:p>
      </cdr:txBody>
    </cdr:sp>
  </cdr:relSizeAnchor>
  <cdr:relSizeAnchor xmlns:cdr="http://schemas.openxmlformats.org/drawingml/2006/chartDrawing">
    <cdr:from>
      <cdr:x>0.45225</cdr:x>
      <cdr:y>0.167</cdr:y>
    </cdr:from>
    <cdr:to>
      <cdr:x>0.54575</cdr:x>
      <cdr:y>0.83525</cdr:y>
    </cdr:to>
    <cdr:sp>
      <cdr:nvSpPr>
        <cdr:cNvPr id="9" name="Rectangle 9"/>
        <cdr:cNvSpPr>
          <a:spLocks/>
        </cdr:cNvSpPr>
      </cdr:nvSpPr>
      <cdr:spPr>
        <a:xfrm>
          <a:off x="3914775" y="990600"/>
          <a:ext cx="809625" cy="396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75%</a:t>
          </a:r>
        </a:p>
      </cdr:txBody>
    </cdr:sp>
  </cdr:relSizeAnchor>
  <cdr:relSizeAnchor xmlns:cdr="http://schemas.openxmlformats.org/drawingml/2006/chartDrawing">
    <cdr:from>
      <cdr:x>0.5475</cdr:x>
      <cdr:y>0.167</cdr:y>
    </cdr:from>
    <cdr:to>
      <cdr:x>0.59425</cdr:x>
      <cdr:y>0.8635</cdr:y>
    </cdr:to>
    <cdr:sp>
      <cdr:nvSpPr>
        <cdr:cNvPr id="10" name="Rectangle 10"/>
        <cdr:cNvSpPr>
          <a:spLocks/>
        </cdr:cNvSpPr>
      </cdr:nvSpPr>
      <cdr:spPr>
        <a:xfrm>
          <a:off x="4743450" y="990600"/>
          <a:ext cx="409575" cy="4133850"/>
        </a:xfrm>
        <a:prstGeom prst="rect">
          <a:avLst/>
        </a:prstGeom>
        <a:solidFill>
          <a:srgbClr val="FBA3A6">
            <a:alpha val="1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0.641</cdr:x>
      <cdr:y>0.166</cdr:y>
    </cdr:from>
    <cdr:to>
      <cdr:x>0.7365</cdr:x>
      <cdr:y>0.8635</cdr:y>
    </cdr:to>
    <cdr:sp>
      <cdr:nvSpPr>
        <cdr:cNvPr id="11" name="Rectangle 22"/>
        <cdr:cNvSpPr>
          <a:spLocks/>
        </cdr:cNvSpPr>
      </cdr:nvSpPr>
      <cdr:spPr>
        <a:xfrm>
          <a:off x="5553075" y="981075"/>
          <a:ext cx="828675" cy="4143375"/>
        </a:xfrm>
        <a:prstGeom prst="rect">
          <a:avLst/>
        </a:prstGeom>
        <a:solidFill>
          <a:srgbClr val="FBA3A6">
            <a:alpha val="1000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99%</a:t>
          </a:r>
        </a:p>
      </cdr:txBody>
    </cdr:sp>
  </cdr:relSizeAnchor>
  <cdr:relSizeAnchor xmlns:cdr="http://schemas.openxmlformats.org/drawingml/2006/chartDrawing">
    <cdr:from>
      <cdr:x>0.26175</cdr:x>
      <cdr:y>0.16825</cdr:y>
    </cdr:from>
    <cdr:to>
      <cdr:x>0.26175</cdr:x>
      <cdr:y>0.637</cdr:y>
    </cdr:to>
    <cdr:sp>
      <cdr:nvSpPr>
        <cdr:cNvPr id="12" name="Straight Connector 11"/>
        <cdr:cNvSpPr>
          <a:spLocks/>
        </cdr:cNvSpPr>
      </cdr:nvSpPr>
      <cdr:spPr>
        <a:xfrm flipV="1">
          <a:off x="2266950" y="990600"/>
          <a:ext cx="0" cy="2781300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0.4515</cdr:x>
      <cdr:y>0.167</cdr:y>
    </cdr:from>
    <cdr:to>
      <cdr:x>0.4515</cdr:x>
      <cdr:y>0.637</cdr:y>
    </cdr:to>
    <cdr:sp>
      <cdr:nvSpPr>
        <cdr:cNvPr id="13" name="Straight Connector 16"/>
        <cdr:cNvSpPr>
          <a:spLocks/>
        </cdr:cNvSpPr>
      </cdr:nvSpPr>
      <cdr:spPr>
        <a:xfrm flipV="1">
          <a:off x="3914775" y="990600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0.54575</cdr:x>
      <cdr:y>0.166</cdr:y>
    </cdr:from>
    <cdr:to>
      <cdr:x>0.54575</cdr:x>
      <cdr:y>0.63625</cdr:y>
    </cdr:to>
    <cdr:sp>
      <cdr:nvSpPr>
        <cdr:cNvPr id="14" name="Straight Connector 17"/>
        <cdr:cNvSpPr>
          <a:spLocks/>
        </cdr:cNvSpPr>
      </cdr:nvSpPr>
      <cdr:spPr>
        <a:xfrm flipV="1">
          <a:off x="4733925" y="981075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0.16525</cdr:y>
    </cdr:from>
    <cdr:to>
      <cdr:x>0.5935</cdr:x>
      <cdr:y>0.6355</cdr:y>
    </cdr:to>
    <cdr:sp>
      <cdr:nvSpPr>
        <cdr:cNvPr id="15" name="Straight Connector 18"/>
        <cdr:cNvSpPr>
          <a:spLocks/>
        </cdr:cNvSpPr>
      </cdr:nvSpPr>
      <cdr:spPr>
        <a:xfrm flipV="1">
          <a:off x="5143500" y="971550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0.64025</cdr:x>
      <cdr:y>0.16525</cdr:y>
    </cdr:from>
    <cdr:to>
      <cdr:x>0.64025</cdr:x>
      <cdr:y>0.6355</cdr:y>
    </cdr:to>
    <cdr:sp>
      <cdr:nvSpPr>
        <cdr:cNvPr id="16" name="Straight Connector 19"/>
        <cdr:cNvSpPr>
          <a:spLocks/>
        </cdr:cNvSpPr>
      </cdr:nvSpPr>
      <cdr:spPr>
        <a:xfrm flipV="1">
          <a:off x="5553075" y="971550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0.7355</cdr:x>
      <cdr:y>0.16525</cdr:y>
    </cdr:from>
    <cdr:to>
      <cdr:x>0.7355</cdr:x>
      <cdr:y>0.6355</cdr:y>
    </cdr:to>
    <cdr:sp>
      <cdr:nvSpPr>
        <cdr:cNvPr id="17" name="Straight Connector 20"/>
        <cdr:cNvSpPr>
          <a:spLocks/>
        </cdr:cNvSpPr>
      </cdr:nvSpPr>
      <cdr:spPr>
        <a:xfrm flipV="1">
          <a:off x="6381750" y="971550"/>
          <a:ext cx="0" cy="2790825"/>
        </a:xfrm>
        <a:prstGeom prst="line">
          <a:avLst/>
        </a:prstGeom>
        <a:noFill/>
        <a:ln w="19050" cmpd="sng">
          <a:solidFill>
            <a:srgbClr val="F88C81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43</xdr:row>
      <xdr:rowOff>38100</xdr:rowOff>
    </xdr:from>
    <xdr:to>
      <xdr:col>7</xdr:col>
      <xdr:colOff>542925</xdr:colOff>
      <xdr:row>67</xdr:row>
      <xdr:rowOff>123825</xdr:rowOff>
    </xdr:to>
    <xdr:graphicFrame>
      <xdr:nvGraphicFramePr>
        <xdr:cNvPr id="1" name="Chart 3"/>
        <xdr:cNvGraphicFramePr/>
      </xdr:nvGraphicFramePr>
      <xdr:xfrm>
        <a:off x="2105025" y="7962900"/>
        <a:ext cx="6496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0.916</cdr:y>
    </cdr:from>
    <cdr:to>
      <cdr:x>0.99125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5429250"/>
          <a:ext cx="81248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</a:rPr>
            <a:t> Author's calculations, using data from the Statistics of Income Division of the IRS, tables 1.1 and 3.1 for tax year 2010.
</a:t>
          </a:r>
          <a:r>
            <a:rPr lang="en-US" cap="none" sz="1100" b="0" i="0" u="none" baseline="0">
              <a:solidFill>
                <a:srgbClr val="000000"/>
              </a:solidFill>
            </a:rPr>
            <a:t>Produced by Jason Fichtner and Jacob Feldman, Mercatus Center at George Mason University.</a:t>
          </a:r>
        </a:p>
      </cdr:txBody>
    </cdr:sp>
  </cdr:relSizeAnchor>
  <cdr:relSizeAnchor xmlns:cdr="http://schemas.openxmlformats.org/drawingml/2006/chartDrawing">
    <cdr:from>
      <cdr:x>0.269</cdr:x>
      <cdr:y>0.157</cdr:y>
    </cdr:from>
    <cdr:to>
      <cdr:x>0.72325</cdr:x>
      <cdr:y>0.90775</cdr:y>
    </cdr:to>
    <cdr:grpSp>
      <cdr:nvGrpSpPr>
        <cdr:cNvPr id="2" name="Group 25"/>
        <cdr:cNvGrpSpPr>
          <a:grpSpLocks/>
        </cdr:cNvGrpSpPr>
      </cdr:nvGrpSpPr>
      <cdr:grpSpPr>
        <a:xfrm>
          <a:off x="2333625" y="923925"/>
          <a:ext cx="3943350" cy="4457700"/>
          <a:chOff x="1829266" y="559204"/>
          <a:chExt cx="3894376" cy="4357243"/>
        </a:xfrm>
        <a:solidFill>
          <a:srgbClr val="FFFFFF"/>
        </a:solidFill>
      </cdr:grpSpPr>
      <cdr:sp>
        <cdr:nvSpPr>
          <cdr:cNvPr id="3" name="Straight Connector 3"/>
          <cdr:cNvSpPr>
            <a:spLocks/>
          </cdr:cNvSpPr>
        </cdr:nvSpPr>
        <cdr:spPr>
          <a:xfrm>
            <a:off x="5723642" y="559204"/>
            <a:ext cx="0" cy="4357243"/>
          </a:xfrm>
          <a:prstGeom prst="line">
            <a:avLst/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cdr:txBody>
      </cdr:sp>
      <cdr:sp>
        <cdr:nvSpPr>
          <cdr:cNvPr id="4" name="Straight Connector 4"/>
          <cdr:cNvSpPr>
            <a:spLocks/>
          </cdr:cNvSpPr>
        </cdr:nvSpPr>
        <cdr:spPr>
          <a:xfrm>
            <a:off x="1829266" y="594062"/>
            <a:ext cx="0" cy="4311492"/>
          </a:xfrm>
          <a:prstGeom prst="line">
            <a:avLst/>
          </a:prstGeom>
          <a:noFill/>
          <a:ln w="19050" cmpd="sng">
            <a:solidFill>
              <a:srgbClr val="7F7F7F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0.238</cdr:x>
      <cdr:y>0.0825</cdr:y>
    </cdr:from>
    <cdr:to>
      <cdr:x>0.714</cdr:x>
      <cdr:y>0.16425</cdr:y>
    </cdr:to>
    <cdr:sp>
      <cdr:nvSpPr>
        <cdr:cNvPr id="5" name="Rectangle 9"/>
        <cdr:cNvSpPr>
          <a:spLocks/>
        </cdr:cNvSpPr>
      </cdr:nvSpPr>
      <cdr:spPr>
        <a:xfrm>
          <a:off x="2057400" y="485775"/>
          <a:ext cx="4133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% of reduction in</a:t>
          </a:r>
          <a:r>
            <a:rPr lang="en-US" cap="none" sz="1400" b="0" i="0" u="none" baseline="0">
              <a:solidFill>
                <a:srgbClr val="FF6600"/>
              </a:solidFill>
            </a:rPr>
            <a:t> </a:t>
          </a:r>
          <a:r>
            <a:rPr lang="en-US" cap="none" sz="1400" b="0" i="0" u="none" baseline="0">
              <a:solidFill>
                <a:srgbClr val="FF6600"/>
              </a:solidFill>
            </a:rPr>
            <a:t>taxable 
</a:t>
          </a:r>
          <a:r>
            <a:rPr lang="en-US" cap="none" sz="1400" b="0" i="0" u="none" baseline="0">
              <a:solidFill>
                <a:srgbClr val="FF6600"/>
              </a:solidFill>
            </a:rPr>
            <a:t>income</a:t>
          </a:r>
          <a:r>
            <a:rPr lang="en-US" cap="none" sz="1400" b="0" i="0" u="none" baseline="0">
              <a:solidFill>
                <a:srgbClr val="FF6600"/>
              </a:solidFill>
            </a:rPr>
            <a:t> </a:t>
          </a:r>
          <a:r>
            <a:rPr lang="en-US" cap="none" sz="1400" b="0" i="0" u="none" baseline="0">
              <a:solidFill>
                <a:srgbClr val="FF6600"/>
              </a:solidFill>
            </a:rPr>
            <a:t>from MID</a:t>
          </a:r>
        </a:p>
      </cdr:txBody>
    </cdr:sp>
  </cdr:relSizeAnchor>
  <cdr:relSizeAnchor xmlns:cdr="http://schemas.openxmlformats.org/drawingml/2006/chartDrawing">
    <cdr:from>
      <cdr:x>0.72</cdr:x>
      <cdr:y>0.06975</cdr:y>
    </cdr:from>
    <cdr:to>
      <cdr:x>0.997</cdr:x>
      <cdr:y>0.15125</cdr:y>
    </cdr:to>
    <cdr:sp>
      <cdr:nvSpPr>
        <cdr:cNvPr id="6" name="Rectangle 11"/>
        <cdr:cNvSpPr>
          <a:spLocks/>
        </cdr:cNvSpPr>
      </cdr:nvSpPr>
      <cdr:spPr>
        <a:xfrm>
          <a:off x="6238875" y="409575"/>
          <a:ext cx="2400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FFFF"/>
              </a:solidFill>
            </a:rPr>
            <a:t>% of all tax returns
</a:t>
          </a:r>
          <a:r>
            <a:rPr lang="en-US" cap="none" sz="1400" b="0" i="0" u="none" baseline="0">
              <a:solidFill>
                <a:srgbClr val="00FFFF"/>
              </a:solidFill>
            </a:rPr>
            <a:t>within the inome bracket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0.97975</cdr:x>
      <cdr:y>0.08375</cdr:y>
    </cdr:to>
    <cdr:sp>
      <cdr:nvSpPr>
        <cdr:cNvPr id="7" name="Rectangle 15"/>
        <cdr:cNvSpPr>
          <a:spLocks/>
        </cdr:cNvSpPr>
      </cdr:nvSpPr>
      <cdr:spPr>
        <a:xfrm>
          <a:off x="0" y="0"/>
          <a:ext cx="85058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00" b="0" i="0" u="none" baseline="0">
              <a:solidFill>
                <a:srgbClr val="000000"/>
              </a:solidFill>
            </a:rPr>
            <a:t>Benefits of </a:t>
          </a:r>
          <a:r>
            <a:rPr lang="en-US" cap="none" sz="1900" b="0" i="0" u="none" baseline="0">
              <a:solidFill>
                <a:srgbClr val="000000"/>
              </a:solidFill>
            </a:rPr>
            <a:t>the Mortgage Interest Deduction 
</a:t>
          </a:r>
          <a:r>
            <a:rPr lang="en-US" cap="none" sz="1900" b="0" i="0" u="none" baseline="0">
              <a:solidFill>
                <a:srgbClr val="000000"/>
              </a:solidFill>
            </a:rPr>
            <a:t>by Adjusted Gross Income</a:t>
          </a:r>
        </a:p>
      </cdr:txBody>
    </cdr:sp>
  </cdr:relSizeAnchor>
  <cdr:relSizeAnchor xmlns:cdr="http://schemas.openxmlformats.org/drawingml/2006/chartDrawing">
    <cdr:from>
      <cdr:x>0.0925</cdr:x>
      <cdr:y>0.17</cdr:y>
    </cdr:from>
    <cdr:to>
      <cdr:x>0.12525</cdr:x>
      <cdr:y>0.314</cdr:y>
    </cdr:to>
    <cdr:sp>
      <cdr:nvSpPr>
        <cdr:cNvPr id="8" name="Rectangle 16"/>
        <cdr:cNvSpPr>
          <a:spLocks/>
        </cdr:cNvSpPr>
      </cdr:nvSpPr>
      <cdr:spPr>
        <a:xfrm rot="16200000">
          <a:off x="800100" y="1000125"/>
          <a:ext cx="2857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25%
</a:t>
          </a:r>
        </a:p>
      </cdr:txBody>
    </cdr:sp>
  </cdr:relSizeAnchor>
  <cdr:relSizeAnchor xmlns:cdr="http://schemas.openxmlformats.org/drawingml/2006/chartDrawing">
    <cdr:from>
      <cdr:x>0.06825</cdr:x>
      <cdr:y>0.34025</cdr:y>
    </cdr:from>
    <cdr:to>
      <cdr:x>0.1235</cdr:x>
      <cdr:y>0.4835</cdr:y>
    </cdr:to>
    <cdr:sp>
      <cdr:nvSpPr>
        <cdr:cNvPr id="9" name="Rectangle 17"/>
        <cdr:cNvSpPr>
          <a:spLocks/>
        </cdr:cNvSpPr>
      </cdr:nvSpPr>
      <cdr:spPr>
        <a:xfrm rot="16200000">
          <a:off x="590550" y="2009775"/>
          <a:ext cx="4762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50%</a:t>
          </a:r>
        </a:p>
      </cdr:txBody>
    </cdr:sp>
  </cdr:relSizeAnchor>
  <cdr:relSizeAnchor xmlns:cdr="http://schemas.openxmlformats.org/drawingml/2006/chartDrawing">
    <cdr:from>
      <cdr:x>0.0715</cdr:x>
      <cdr:y>0.4285</cdr:y>
    </cdr:from>
    <cdr:to>
      <cdr:x>0.127</cdr:x>
      <cdr:y>0.57175</cdr:y>
    </cdr:to>
    <cdr:sp>
      <cdr:nvSpPr>
        <cdr:cNvPr id="10" name="Rectangle 18"/>
        <cdr:cNvSpPr>
          <a:spLocks/>
        </cdr:cNvSpPr>
      </cdr:nvSpPr>
      <cdr:spPr>
        <a:xfrm rot="16200000">
          <a:off x="619125" y="2533650"/>
          <a:ext cx="4857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75%</a:t>
          </a:r>
        </a:p>
      </cdr:txBody>
    </cdr:sp>
  </cdr:relSizeAnchor>
  <cdr:relSizeAnchor xmlns:cdr="http://schemas.openxmlformats.org/drawingml/2006/chartDrawing">
    <cdr:from>
      <cdr:x>0.0665</cdr:x>
      <cdr:y>0.51225</cdr:y>
    </cdr:from>
    <cdr:to>
      <cdr:x>0.122</cdr:x>
      <cdr:y>0.656</cdr:y>
    </cdr:to>
    <cdr:sp>
      <cdr:nvSpPr>
        <cdr:cNvPr id="11" name="Rectangle 19"/>
        <cdr:cNvSpPr>
          <a:spLocks/>
        </cdr:cNvSpPr>
      </cdr:nvSpPr>
      <cdr:spPr>
        <a:xfrm rot="16200000">
          <a:off x="571500" y="3038475"/>
          <a:ext cx="4857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90%</a:t>
          </a:r>
        </a:p>
      </cdr:txBody>
    </cdr:sp>
  </cdr:relSizeAnchor>
  <cdr:relSizeAnchor xmlns:cdr="http://schemas.openxmlformats.org/drawingml/2006/chartDrawing">
    <cdr:from>
      <cdr:x>0.0665</cdr:x>
      <cdr:y>0.58425</cdr:y>
    </cdr:from>
    <cdr:to>
      <cdr:x>0.122</cdr:x>
      <cdr:y>0.72725</cdr:y>
    </cdr:to>
    <cdr:sp>
      <cdr:nvSpPr>
        <cdr:cNvPr id="12" name="Rectangle 20"/>
        <cdr:cNvSpPr>
          <a:spLocks/>
        </cdr:cNvSpPr>
      </cdr:nvSpPr>
      <cdr:spPr>
        <a:xfrm rot="16200000">
          <a:off x="571500" y="3457575"/>
          <a:ext cx="4857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95%</a:t>
          </a:r>
        </a:p>
      </cdr:txBody>
    </cdr:sp>
  </cdr:relSizeAnchor>
  <cdr:relSizeAnchor xmlns:cdr="http://schemas.openxmlformats.org/drawingml/2006/chartDrawing">
    <cdr:from>
      <cdr:x>0.02775</cdr:x>
      <cdr:y>0.72075</cdr:y>
    </cdr:from>
    <cdr:to>
      <cdr:x>0.0825</cdr:x>
      <cdr:y>0.864</cdr:y>
    </cdr:to>
    <cdr:sp>
      <cdr:nvSpPr>
        <cdr:cNvPr id="13" name="Rectangle 21"/>
        <cdr:cNvSpPr>
          <a:spLocks/>
        </cdr:cNvSpPr>
      </cdr:nvSpPr>
      <cdr:spPr>
        <a:xfrm rot="16200000">
          <a:off x="238125" y="4276725"/>
          <a:ext cx="4762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666699"/>
              </a:solidFill>
            </a:rPr>
            <a:t>99%</a:t>
          </a:r>
        </a:p>
      </cdr:txBody>
    </cdr:sp>
  </cdr:relSizeAnchor>
  <cdr:relSizeAnchor xmlns:cdr="http://schemas.openxmlformats.org/drawingml/2006/chartDrawing">
    <cdr:from>
      <cdr:x>0.02575</cdr:x>
      <cdr:y>0.27725</cdr:y>
    </cdr:from>
    <cdr:to>
      <cdr:x>0.08775</cdr:x>
      <cdr:y>0.6525</cdr:y>
    </cdr:to>
    <cdr:sp>
      <cdr:nvSpPr>
        <cdr:cNvPr id="14" name="Rectangle 26"/>
        <cdr:cNvSpPr>
          <a:spLocks/>
        </cdr:cNvSpPr>
      </cdr:nvSpPr>
      <cdr:spPr>
        <a:xfrm rot="16200000">
          <a:off x="219075" y="1638300"/>
          <a:ext cx="533400" cy="2228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666699"/>
              </a:solidFill>
            </a:rPr>
            <a:t>income</a:t>
          </a:r>
          <a:r>
            <a:rPr lang="en-US" cap="none" sz="1600" b="0" i="0" u="none" baseline="0">
              <a:solidFill>
                <a:srgbClr val="008080"/>
              </a:solidFill>
            </a:rPr>
            <a:t> </a:t>
          </a:r>
          <a:r>
            <a:rPr lang="en-US" cap="none" sz="1600" b="0" i="0" u="none" baseline="0">
              <a:solidFill>
                <a:srgbClr val="666699"/>
              </a:solidFill>
            </a:rPr>
            <a:t>percentiles
</a:t>
          </a:r>
        </a:p>
      </cdr:txBody>
    </cdr:sp>
  </cdr:relSizeAnchor>
  <cdr:relSizeAnchor xmlns:cdr="http://schemas.openxmlformats.org/drawingml/2006/chartDrawing">
    <cdr:from>
      <cdr:x>0.6245</cdr:x>
      <cdr:y>0.58925</cdr:y>
    </cdr:from>
    <cdr:to>
      <cdr:x>0.64725</cdr:x>
      <cdr:y>0.609</cdr:y>
    </cdr:to>
    <cdr:sp>
      <cdr:nvSpPr>
        <cdr:cNvPr id="15" name="Straight Connector 30"/>
        <cdr:cNvSpPr>
          <a:spLocks/>
        </cdr:cNvSpPr>
      </cdr:nvSpPr>
      <cdr:spPr>
        <a:xfrm>
          <a:off x="5410200" y="3495675"/>
          <a:ext cx="200025" cy="114300"/>
        </a:xfrm>
        <a:prstGeom prst="line">
          <a:avLst/>
        </a:prstGeom>
        <a:noFill/>
        <a:ln w="15875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file_source/pub/irs-soi/10in01ar.xls" TargetMode="External" /><Relationship Id="rId2" Type="http://schemas.openxmlformats.org/officeDocument/2006/relationships/hyperlink" Target="http://www.irs.gov/file_source/pub/irs-soi/10in01ar.xls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9" sqref="B29"/>
    </sheetView>
  </sheetViews>
  <sheetFormatPr defaultColWidth="9.140625" defaultRowHeight="12" customHeight="1"/>
  <cols>
    <col min="1" max="1" width="22.57421875" style="3" customWidth="1"/>
    <col min="2" max="3" width="15.7109375" style="28" customWidth="1"/>
    <col min="4" max="5" width="16.7109375" style="2" customWidth="1"/>
    <col min="6" max="10" width="16.7109375" style="3" customWidth="1"/>
    <col min="11" max="14" width="9.140625" style="3" customWidth="1"/>
    <col min="15" max="15" width="17.7109375" style="3" bestFit="1" customWidth="1"/>
    <col min="16" max="16" width="9.140625" style="3" customWidth="1"/>
    <col min="17" max="17" width="14.28125" style="3" customWidth="1"/>
    <col min="18" max="16384" width="9.140625" style="3" customWidth="1"/>
  </cols>
  <sheetData>
    <row r="1" spans="1:10" ht="30" customHeight="1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 customHeight="1" thickBot="1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4" customFormat="1" ht="15" customHeight="1" thickTop="1">
      <c r="A3" s="100" t="s">
        <v>7</v>
      </c>
      <c r="B3" s="97" t="s">
        <v>13</v>
      </c>
      <c r="C3" s="97" t="s">
        <v>23</v>
      </c>
      <c r="D3" s="85" t="s">
        <v>14</v>
      </c>
      <c r="E3" s="85" t="s">
        <v>15</v>
      </c>
      <c r="F3" s="105" t="s">
        <v>12</v>
      </c>
      <c r="G3" s="106"/>
      <c r="H3" s="106"/>
      <c r="I3" s="106"/>
      <c r="J3" s="106"/>
    </row>
    <row r="4" spans="1:10" ht="15" customHeight="1">
      <c r="A4" s="101"/>
      <c r="B4" s="98"/>
      <c r="C4" s="98"/>
      <c r="D4" s="86"/>
      <c r="E4" s="86"/>
      <c r="F4" s="88" t="s">
        <v>4</v>
      </c>
      <c r="G4" s="22"/>
      <c r="H4" s="22"/>
      <c r="I4" s="92"/>
      <c r="J4" s="92"/>
    </row>
    <row r="5" spans="1:17" ht="15" customHeight="1">
      <c r="A5" s="101"/>
      <c r="B5" s="98"/>
      <c r="C5" s="98"/>
      <c r="D5" s="86"/>
      <c r="E5" s="86"/>
      <c r="F5" s="86"/>
      <c r="G5" s="107" t="s">
        <v>8</v>
      </c>
      <c r="H5" s="108"/>
      <c r="I5" s="91" t="s">
        <v>5</v>
      </c>
      <c r="J5" s="92"/>
      <c r="K5" s="91" t="s">
        <v>17</v>
      </c>
      <c r="L5" s="92"/>
      <c r="M5" s="91" t="s">
        <v>22</v>
      </c>
      <c r="N5" s="104"/>
      <c r="P5" s="111" t="s">
        <v>21</v>
      </c>
      <c r="Q5" s="112"/>
    </row>
    <row r="6" spans="1:17" ht="15" customHeight="1">
      <c r="A6" s="101"/>
      <c r="B6" s="98"/>
      <c r="C6" s="98"/>
      <c r="D6" s="86"/>
      <c r="E6" s="86"/>
      <c r="F6" s="86"/>
      <c r="G6" s="109"/>
      <c r="H6" s="110"/>
      <c r="I6" s="91" t="s">
        <v>4</v>
      </c>
      <c r="J6" s="104"/>
      <c r="K6" s="91" t="s">
        <v>4</v>
      </c>
      <c r="L6" s="104"/>
      <c r="M6" s="91" t="s">
        <v>4</v>
      </c>
      <c r="N6" s="104"/>
      <c r="P6" s="113"/>
      <c r="Q6" s="114"/>
    </row>
    <row r="7" spans="1:17" s="1" customFormat="1" ht="15" customHeight="1">
      <c r="A7" s="101"/>
      <c r="B7" s="99"/>
      <c r="C7" s="99"/>
      <c r="D7" s="86"/>
      <c r="E7" s="86"/>
      <c r="F7" s="86"/>
      <c r="G7" s="88" t="s">
        <v>6</v>
      </c>
      <c r="H7" s="89" t="s">
        <v>0</v>
      </c>
      <c r="I7" s="88" t="s">
        <v>6</v>
      </c>
      <c r="J7" s="89" t="s">
        <v>0</v>
      </c>
      <c r="K7" s="81" t="s">
        <v>16</v>
      </c>
      <c r="L7" s="93"/>
      <c r="M7" s="81" t="s">
        <v>16</v>
      </c>
      <c r="N7" s="82"/>
      <c r="O7" s="79" t="s">
        <v>24</v>
      </c>
      <c r="P7" s="81" t="s">
        <v>18</v>
      </c>
      <c r="Q7" s="82"/>
    </row>
    <row r="8" spans="1:17" ht="15" customHeight="1">
      <c r="A8" s="84"/>
      <c r="D8" s="87"/>
      <c r="E8" s="87"/>
      <c r="F8" s="87"/>
      <c r="G8" s="87"/>
      <c r="H8" s="90"/>
      <c r="I8" s="87"/>
      <c r="J8" s="90"/>
      <c r="K8" s="83"/>
      <c r="L8" s="94"/>
      <c r="M8" s="83"/>
      <c r="N8" s="84"/>
      <c r="O8" s="80"/>
      <c r="P8" s="83"/>
      <c r="Q8" s="84"/>
    </row>
    <row r="9" spans="2:10" ht="15" customHeight="1">
      <c r="B9" s="23">
        <v>1</v>
      </c>
      <c r="C9" s="23"/>
      <c r="D9" s="7">
        <v>1</v>
      </c>
      <c r="E9" s="7"/>
      <c r="F9" s="7">
        <v>2</v>
      </c>
      <c r="G9" s="7">
        <v>19</v>
      </c>
      <c r="H9" s="7">
        <v>20</v>
      </c>
      <c r="I9" s="7">
        <v>29</v>
      </c>
      <c r="J9" s="7">
        <v>30</v>
      </c>
    </row>
    <row r="10" spans="1:18" ht="15" customHeight="1">
      <c r="A10" s="9" t="s">
        <v>1</v>
      </c>
      <c r="B10" s="24">
        <v>142892051</v>
      </c>
      <c r="C10" s="24"/>
      <c r="D10" s="12">
        <v>46644509</v>
      </c>
      <c r="E10" s="30">
        <f aca="true" t="shared" si="0" ref="E10:E16">D10/B10</f>
        <v>0.32643179710535475</v>
      </c>
      <c r="F10" s="13">
        <v>1216667246</v>
      </c>
      <c r="G10" s="12">
        <v>40982684</v>
      </c>
      <c r="H10" s="12">
        <v>172201075</v>
      </c>
      <c r="I10" s="12">
        <v>36958143</v>
      </c>
      <c r="J10" s="12">
        <v>393957879</v>
      </c>
      <c r="K10" s="76">
        <f aca="true" t="shared" si="1" ref="K10:K16">G10/B10</f>
        <v>0.2868087042854469</v>
      </c>
      <c r="L10" s="77"/>
      <c r="M10" s="76">
        <f aca="true" t="shared" si="2" ref="M10:M29">I10/B10</f>
        <v>0.25864379957706674</v>
      </c>
      <c r="N10" s="77"/>
      <c r="P10" s="78">
        <f aca="true" t="shared" si="3" ref="P10:P29">M10/K10</f>
        <v>0.9017989890559632</v>
      </c>
      <c r="Q10" s="78"/>
      <c r="R10" s="40"/>
    </row>
    <row r="11" spans="1:18" ht="15" customHeight="1">
      <c r="A11" s="10" t="s">
        <v>25</v>
      </c>
      <c r="B11" s="25">
        <f>2554170+9963765</f>
        <v>12517935</v>
      </c>
      <c r="C11" s="37">
        <f aca="true" t="shared" si="4" ref="C11:C29">B11/$B$10</f>
        <v>0.08760413831557362</v>
      </c>
      <c r="D11" s="14">
        <v>419841</v>
      </c>
      <c r="E11" s="31">
        <f t="shared" si="0"/>
        <v>0.033539158016078534</v>
      </c>
      <c r="F11" s="15">
        <v>6735403</v>
      </c>
      <c r="G11" s="14">
        <v>302068</v>
      </c>
      <c r="H11" s="14">
        <v>985891</v>
      </c>
      <c r="I11" s="14">
        <v>245982</v>
      </c>
      <c r="J11" s="14">
        <v>2254920</v>
      </c>
      <c r="K11" s="76">
        <f t="shared" si="1"/>
        <v>0.024130817103619726</v>
      </c>
      <c r="L11" s="77"/>
      <c r="M11" s="76">
        <f t="shared" si="2"/>
        <v>0.01965036565535769</v>
      </c>
      <c r="N11" s="77"/>
      <c r="O11" s="34">
        <f>J11/$J$10</f>
        <v>0.005723759112836528</v>
      </c>
      <c r="P11" s="78">
        <f t="shared" si="3"/>
        <v>0.8143265754730722</v>
      </c>
      <c r="Q11" s="78"/>
      <c r="R11" s="40"/>
    </row>
    <row r="12" spans="1:18" ht="15" customHeight="1">
      <c r="A12" s="10" t="s">
        <v>26</v>
      </c>
      <c r="B12" s="25">
        <v>12277702</v>
      </c>
      <c r="C12" s="37">
        <f t="shared" si="4"/>
        <v>0.08592291813349365</v>
      </c>
      <c r="D12" s="14">
        <v>593327</v>
      </c>
      <c r="E12" s="31">
        <f t="shared" si="0"/>
        <v>0.04832557428092</v>
      </c>
      <c r="F12" s="15">
        <v>9405036</v>
      </c>
      <c r="G12" s="14">
        <v>443655</v>
      </c>
      <c r="H12" s="14">
        <v>1471116</v>
      </c>
      <c r="I12" s="14">
        <v>340398</v>
      </c>
      <c r="J12" s="14">
        <v>2778551</v>
      </c>
      <c r="K12" s="76">
        <f t="shared" si="1"/>
        <v>0.03613501940346817</v>
      </c>
      <c r="L12" s="77"/>
      <c r="M12" s="76">
        <f t="shared" si="2"/>
        <v>0.027724895098447576</v>
      </c>
      <c r="N12" s="77"/>
      <c r="O12" s="34">
        <f aca="true" t="shared" si="5" ref="O12:O29">J12/$J$10</f>
        <v>0.007052913897934759</v>
      </c>
      <c r="P12" s="78">
        <f t="shared" si="3"/>
        <v>0.7672583426310985</v>
      </c>
      <c r="Q12" s="78"/>
      <c r="R12" s="40"/>
    </row>
    <row r="13" spans="1:18" ht="15" customHeight="1">
      <c r="A13" s="10" t="s">
        <v>27</v>
      </c>
      <c r="B13" s="25">
        <v>12806501</v>
      </c>
      <c r="C13" s="37">
        <f t="shared" si="4"/>
        <v>0.08962360684430234</v>
      </c>
      <c r="D13" s="14">
        <v>911539</v>
      </c>
      <c r="E13" s="31">
        <f t="shared" si="0"/>
        <v>0.07117783382049477</v>
      </c>
      <c r="F13" s="15">
        <v>14437754</v>
      </c>
      <c r="G13" s="14">
        <v>693177</v>
      </c>
      <c r="H13" s="14">
        <v>1949961</v>
      </c>
      <c r="I13" s="14">
        <v>493542</v>
      </c>
      <c r="J13" s="14">
        <v>3814537</v>
      </c>
      <c r="K13" s="76">
        <f t="shared" si="1"/>
        <v>0.054126962548162065</v>
      </c>
      <c r="L13" s="77"/>
      <c r="M13" s="76">
        <f t="shared" si="2"/>
        <v>0.0385383954602432</v>
      </c>
      <c r="N13" s="77"/>
      <c r="O13" s="34">
        <f t="shared" si="5"/>
        <v>0.009682601118887637</v>
      </c>
      <c r="P13" s="78">
        <f t="shared" si="3"/>
        <v>0.7119999653768085</v>
      </c>
      <c r="Q13" s="78"/>
      <c r="R13" s="40"/>
    </row>
    <row r="14" spans="1:18" ht="15" customHeight="1">
      <c r="A14" s="10" t="s">
        <v>28</v>
      </c>
      <c r="B14" s="25">
        <v>11722728</v>
      </c>
      <c r="C14" s="37">
        <f t="shared" si="4"/>
        <v>0.08203904918405854</v>
      </c>
      <c r="D14" s="14">
        <v>1132656</v>
      </c>
      <c r="E14" s="31">
        <f t="shared" si="0"/>
        <v>0.09662051358693984</v>
      </c>
      <c r="F14" s="15">
        <v>16601520</v>
      </c>
      <c r="G14" s="14">
        <v>879981</v>
      </c>
      <c r="H14" s="14">
        <v>2377174</v>
      </c>
      <c r="I14" s="14">
        <v>677411</v>
      </c>
      <c r="J14" s="14">
        <v>5019182</v>
      </c>
      <c r="K14" s="76">
        <f t="shared" si="1"/>
        <v>0.07506623031772126</v>
      </c>
      <c r="L14" s="77"/>
      <c r="M14" s="76">
        <f t="shared" si="2"/>
        <v>0.05778612282055849</v>
      </c>
      <c r="N14" s="77"/>
      <c r="O14" s="34">
        <f t="shared" si="5"/>
        <v>0.012740402635785335</v>
      </c>
      <c r="P14" s="78">
        <f t="shared" si="3"/>
        <v>0.7698018479944454</v>
      </c>
      <c r="Q14" s="78"/>
      <c r="R14" s="40">
        <v>1</v>
      </c>
    </row>
    <row r="15" spans="1:18" ht="15" customHeight="1">
      <c r="A15" s="10" t="s">
        <v>29</v>
      </c>
      <c r="B15" s="25">
        <v>10185282</v>
      </c>
      <c r="C15" s="37">
        <f t="shared" si="4"/>
        <v>0.07127955634145107</v>
      </c>
      <c r="D15" s="14">
        <v>1269230</v>
      </c>
      <c r="E15" s="31">
        <f t="shared" si="0"/>
        <v>0.12461412457701221</v>
      </c>
      <c r="F15" s="15">
        <v>19248009</v>
      </c>
      <c r="G15" s="14">
        <v>991631</v>
      </c>
      <c r="H15" s="14">
        <v>2932645</v>
      </c>
      <c r="I15" s="14">
        <v>816604</v>
      </c>
      <c r="J15" s="14">
        <v>6436984</v>
      </c>
      <c r="K15" s="76">
        <f t="shared" si="1"/>
        <v>0.09735920910191785</v>
      </c>
      <c r="L15" s="77"/>
      <c r="M15" s="76">
        <f t="shared" si="2"/>
        <v>0.08017490335564592</v>
      </c>
      <c r="N15" s="77"/>
      <c r="O15" s="34">
        <f t="shared" si="5"/>
        <v>0.016339269610089458</v>
      </c>
      <c r="P15" s="78">
        <f t="shared" si="3"/>
        <v>0.8234958366569822</v>
      </c>
      <c r="Q15" s="78"/>
      <c r="R15" s="40"/>
    </row>
    <row r="16" spans="1:18" ht="15" customHeight="1">
      <c r="A16" s="10" t="s">
        <v>30</v>
      </c>
      <c r="B16" s="25">
        <v>8950075</v>
      </c>
      <c r="C16" s="37">
        <f t="shared" si="4"/>
        <v>0.06263521964563305</v>
      </c>
      <c r="D16" s="14">
        <v>1537327</v>
      </c>
      <c r="E16" s="31">
        <f t="shared" si="0"/>
        <v>0.1717669405004986</v>
      </c>
      <c r="F16" s="15">
        <v>23712386</v>
      </c>
      <c r="G16" s="14">
        <v>1162108</v>
      </c>
      <c r="H16" s="14">
        <v>3195088</v>
      </c>
      <c r="I16" s="14">
        <v>1024426</v>
      </c>
      <c r="J16" s="14">
        <v>7685798</v>
      </c>
      <c r="K16" s="76">
        <f t="shared" si="1"/>
        <v>0.1298433812007162</v>
      </c>
      <c r="L16" s="77"/>
      <c r="M16" s="76">
        <f t="shared" si="2"/>
        <v>0.11446004642419198</v>
      </c>
      <c r="N16" s="77"/>
      <c r="O16" s="34">
        <f t="shared" si="5"/>
        <v>0.019509187173789206</v>
      </c>
      <c r="P16" s="78">
        <f t="shared" si="3"/>
        <v>0.8815239203241007</v>
      </c>
      <c r="Q16" s="78"/>
      <c r="R16" s="40"/>
    </row>
    <row r="17" spans="1:18" ht="15" customHeight="1">
      <c r="A17" s="10" t="s">
        <v>31</v>
      </c>
      <c r="B17" s="25">
        <v>14613296</v>
      </c>
      <c r="C17" s="37">
        <f t="shared" si="4"/>
        <v>0.1022680820782676</v>
      </c>
      <c r="D17" s="14">
        <f>1699403+1864367</f>
        <v>3563770</v>
      </c>
      <c r="E17" s="31">
        <f>(D17)/B17</f>
        <v>0.24387174529277994</v>
      </c>
      <c r="F17" s="15">
        <f>26183813+29603394</f>
        <v>55787207</v>
      </c>
      <c r="G17" s="14">
        <f>1340982+1511064</f>
        <v>2852046</v>
      </c>
      <c r="H17" s="14">
        <f>3609003+4109547</f>
        <v>7718550</v>
      </c>
      <c r="I17" s="14">
        <f>1223725+1377266</f>
        <v>2600991</v>
      </c>
      <c r="J17" s="14">
        <f>9449577+10550441</f>
        <v>20000018</v>
      </c>
      <c r="K17" s="76">
        <f>(G17)/B17</f>
        <v>0.1951678799909343</v>
      </c>
      <c r="L17" s="77"/>
      <c r="M17" s="76">
        <f t="shared" si="2"/>
        <v>0.17798797752403017</v>
      </c>
      <c r="N17" s="77"/>
      <c r="O17" s="34">
        <f t="shared" si="5"/>
        <v>0.05076689429531628</v>
      </c>
      <c r="P17" s="78">
        <f t="shared" si="3"/>
        <v>0.9119737199189634</v>
      </c>
      <c r="Q17" s="78"/>
      <c r="R17" s="40"/>
    </row>
    <row r="18" spans="1:18" ht="15" customHeight="1">
      <c r="A18" s="10" t="s">
        <v>32</v>
      </c>
      <c r="B18" s="25">
        <v>10992023</v>
      </c>
      <c r="C18" s="37">
        <f t="shared" si="4"/>
        <v>0.07692536374889042</v>
      </c>
      <c r="D18" s="14">
        <f>1973819+1990848</f>
        <v>3964667</v>
      </c>
      <c r="E18" s="31">
        <f>(D18)/B18</f>
        <v>0.36068583553728006</v>
      </c>
      <c r="F18" s="15">
        <f>31607601+33036198</f>
        <v>64643799</v>
      </c>
      <c r="G18" s="14">
        <f>1627885+1653214</f>
        <v>3281099</v>
      </c>
      <c r="H18" s="14">
        <f>4424868+4695508</f>
        <v>9120376</v>
      </c>
      <c r="I18" s="14">
        <f>1484839+1525095</f>
        <v>3009934</v>
      </c>
      <c r="J18" s="14">
        <f>11611353+12319161</f>
        <v>23930514</v>
      </c>
      <c r="K18" s="76">
        <f>(G18)/B18</f>
        <v>0.2984981927348587</v>
      </c>
      <c r="L18" s="77"/>
      <c r="M18" s="76">
        <f t="shared" si="2"/>
        <v>0.2738289394045118</v>
      </c>
      <c r="N18" s="77"/>
      <c r="O18" s="34">
        <f t="shared" si="5"/>
        <v>0.06074383906407416</v>
      </c>
      <c r="P18" s="78">
        <f t="shared" si="3"/>
        <v>0.91735543487106</v>
      </c>
      <c r="Q18" s="78"/>
      <c r="R18" s="40">
        <v>1</v>
      </c>
    </row>
    <row r="19" spans="1:18" ht="15" customHeight="1">
      <c r="A19" s="10" t="s">
        <v>33</v>
      </c>
      <c r="B19" s="25">
        <v>18727169</v>
      </c>
      <c r="C19" s="37">
        <f t="shared" si="4"/>
        <v>0.1310581580216803</v>
      </c>
      <c r="D19" s="14">
        <f>1950152+1923170+5507988</f>
        <v>9381310</v>
      </c>
      <c r="E19" s="31">
        <f>(D19)/B19</f>
        <v>0.50094651252413</v>
      </c>
      <c r="F19" s="15">
        <f>33383603+33876830+103580504</f>
        <v>170840937</v>
      </c>
      <c r="G19" s="14">
        <f>1663415+1683349+4859836</f>
        <v>8206600</v>
      </c>
      <c r="H19" s="14">
        <f>4846805+4922189+15343788</f>
        <v>25112782</v>
      </c>
      <c r="I19" s="14">
        <f>1509409+1552553+4512612</f>
        <v>7574574</v>
      </c>
      <c r="J19" s="14">
        <f>12362397+12705833+39918410</f>
        <v>64986640</v>
      </c>
      <c r="K19" s="76">
        <f>(G19)/B19</f>
        <v>0.4382189320767063</v>
      </c>
      <c r="L19" s="77"/>
      <c r="M19" s="76">
        <f t="shared" si="2"/>
        <v>0.4044697839806967</v>
      </c>
      <c r="N19" s="77"/>
      <c r="O19" s="34">
        <f>J19/$J$10</f>
        <v>0.16495834571187748</v>
      </c>
      <c r="P19" s="78">
        <f t="shared" si="3"/>
        <v>0.9229856456998026</v>
      </c>
      <c r="Q19" s="78"/>
      <c r="R19" s="40"/>
    </row>
    <row r="20" spans="1:18" ht="15" customHeight="1">
      <c r="A20" s="10" t="s">
        <v>34</v>
      </c>
      <c r="B20" s="25">
        <v>11805382</v>
      </c>
      <c r="C20" s="37">
        <f t="shared" si="4"/>
        <v>0.08261748583901284</v>
      </c>
      <c r="D20" s="14">
        <v>7876832</v>
      </c>
      <c r="E20" s="31">
        <f aca="true" t="shared" si="6" ref="E20:E31">D20/B20</f>
        <v>0.6672238136809127</v>
      </c>
      <c r="F20" s="15">
        <v>166375232</v>
      </c>
      <c r="G20" s="14">
        <v>7184982</v>
      </c>
      <c r="H20" s="14">
        <v>25133462</v>
      </c>
      <c r="I20" s="14">
        <v>6635295</v>
      </c>
      <c r="J20" s="14">
        <v>65483039</v>
      </c>
      <c r="K20" s="76">
        <f aca="true" t="shared" si="7" ref="K20:K29">G20/B20</f>
        <v>0.6086191874180776</v>
      </c>
      <c r="L20" s="77"/>
      <c r="M20" s="76">
        <f t="shared" si="2"/>
        <v>0.562056780542976</v>
      </c>
      <c r="N20" s="77"/>
      <c r="O20" s="34">
        <f t="shared" si="5"/>
        <v>0.16621837635591494</v>
      </c>
      <c r="P20" s="78">
        <f t="shared" si="3"/>
        <v>0.923495006668075</v>
      </c>
      <c r="Q20" s="78"/>
      <c r="R20" s="40">
        <v>1</v>
      </c>
    </row>
    <row r="21" spans="1:18" ht="15" customHeight="1">
      <c r="A21" s="10" t="s">
        <v>35</v>
      </c>
      <c r="B21" s="25">
        <v>13997651</v>
      </c>
      <c r="C21" s="37">
        <f t="shared" si="4"/>
        <v>0.0979596198811647</v>
      </c>
      <c r="D21" s="14">
        <v>11873957</v>
      </c>
      <c r="E21" s="31">
        <f t="shared" si="6"/>
        <v>0.8482821153349229</v>
      </c>
      <c r="F21" s="15">
        <v>329248558</v>
      </c>
      <c r="G21" s="14">
        <v>11117715</v>
      </c>
      <c r="H21" s="14">
        <v>53022710</v>
      </c>
      <c r="I21" s="14">
        <v>10257972</v>
      </c>
      <c r="J21" s="14">
        <v>125351144</v>
      </c>
      <c r="K21" s="76">
        <f t="shared" si="7"/>
        <v>0.7942557647708176</v>
      </c>
      <c r="L21" s="77"/>
      <c r="M21" s="76">
        <f t="shared" si="2"/>
        <v>0.7328352449993216</v>
      </c>
      <c r="N21" s="77"/>
      <c r="O21" s="34">
        <f t="shared" si="5"/>
        <v>0.3181841274965337</v>
      </c>
      <c r="P21" s="78">
        <f t="shared" si="3"/>
        <v>0.9226690916253923</v>
      </c>
      <c r="Q21" s="78"/>
      <c r="R21" s="40">
        <v>1</v>
      </c>
    </row>
    <row r="22" spans="1:18" ht="15" customHeight="1">
      <c r="A22" s="10" t="s">
        <v>36</v>
      </c>
      <c r="B22" s="25">
        <v>1534372</v>
      </c>
      <c r="C22" s="37">
        <f t="shared" si="4"/>
        <v>0.010737980099396851</v>
      </c>
      <c r="D22" s="14">
        <v>1450337</v>
      </c>
      <c r="E22" s="31">
        <f t="shared" si="6"/>
        <v>0.9452316648114016</v>
      </c>
      <c r="F22" s="15">
        <v>59577768</v>
      </c>
      <c r="G22" s="14">
        <v>1358788</v>
      </c>
      <c r="H22" s="14">
        <v>9508909</v>
      </c>
      <c r="I22" s="14">
        <v>1206522</v>
      </c>
      <c r="J22" s="14">
        <v>20206203</v>
      </c>
      <c r="K22" s="76">
        <f t="shared" si="7"/>
        <v>0.8855662121050175</v>
      </c>
      <c r="L22" s="77"/>
      <c r="M22" s="76">
        <f t="shared" si="2"/>
        <v>0.786329521133076</v>
      </c>
      <c r="N22" s="77"/>
      <c r="O22" s="34">
        <f t="shared" si="5"/>
        <v>0.05129026242929895</v>
      </c>
      <c r="P22" s="78">
        <f t="shared" si="3"/>
        <v>0.8879398405049206</v>
      </c>
      <c r="Q22" s="78"/>
      <c r="R22" s="40">
        <v>1</v>
      </c>
    </row>
    <row r="23" spans="1:18" ht="15" customHeight="1">
      <c r="A23" s="10" t="s">
        <v>37</v>
      </c>
      <c r="B23" s="25">
        <v>1937350</v>
      </c>
      <c r="C23" s="37">
        <f t="shared" si="4"/>
        <v>0.013558136974323365</v>
      </c>
      <c r="D23" s="14">
        <v>1866973</v>
      </c>
      <c r="E23" s="31">
        <f t="shared" si="6"/>
        <v>0.9636735747283661</v>
      </c>
      <c r="F23" s="15">
        <v>104534351</v>
      </c>
      <c r="G23" s="14">
        <v>1750652</v>
      </c>
      <c r="H23" s="14">
        <v>15897793</v>
      </c>
      <c r="I23" s="14">
        <v>1502288</v>
      </c>
      <c r="J23" s="14">
        <v>30462789</v>
      </c>
      <c r="K23" s="76">
        <f t="shared" si="7"/>
        <v>0.9036322812088677</v>
      </c>
      <c r="L23" s="77"/>
      <c r="M23" s="76">
        <f t="shared" si="2"/>
        <v>0.775434485250471</v>
      </c>
      <c r="N23" s="77"/>
      <c r="O23" s="34">
        <f t="shared" si="5"/>
        <v>0.0773249898626853</v>
      </c>
      <c r="P23" s="78">
        <f t="shared" si="3"/>
        <v>0.8581305707816288</v>
      </c>
      <c r="Q23" s="78"/>
      <c r="R23" s="40"/>
    </row>
    <row r="24" spans="1:18" ht="15" customHeight="1">
      <c r="A24" s="10" t="s">
        <v>38</v>
      </c>
      <c r="B24" s="25">
        <v>544224</v>
      </c>
      <c r="C24" s="37">
        <f t="shared" si="4"/>
        <v>0.003808637332807267</v>
      </c>
      <c r="D24" s="14">
        <v>527916</v>
      </c>
      <c r="E24" s="31">
        <f t="shared" si="6"/>
        <v>0.9700343976009879</v>
      </c>
      <c r="F24" s="15">
        <v>53584508</v>
      </c>
      <c r="G24" s="14">
        <v>498208</v>
      </c>
      <c r="H24" s="14">
        <v>6892997</v>
      </c>
      <c r="I24" s="14">
        <v>395300</v>
      </c>
      <c r="J24" s="14">
        <v>10238449</v>
      </c>
      <c r="K24" s="76">
        <f t="shared" si="7"/>
        <v>0.9154465808196625</v>
      </c>
      <c r="L24" s="77"/>
      <c r="M24" s="76">
        <f t="shared" si="2"/>
        <v>0.7263553242782383</v>
      </c>
      <c r="N24" s="77"/>
      <c r="O24" s="34">
        <f t="shared" si="5"/>
        <v>0.025988689516728766</v>
      </c>
      <c r="P24" s="78">
        <f t="shared" si="3"/>
        <v>0.793443702228788</v>
      </c>
      <c r="Q24" s="78"/>
      <c r="R24" s="40">
        <v>1</v>
      </c>
    </row>
    <row r="25" spans="1:18" ht="15" customHeight="1">
      <c r="A25" s="10" t="s">
        <v>39</v>
      </c>
      <c r="B25" s="25">
        <v>126941</v>
      </c>
      <c r="C25" s="37">
        <f t="shared" si="4"/>
        <v>0.0008883699205913141</v>
      </c>
      <c r="D25" s="14">
        <v>123984</v>
      </c>
      <c r="E25" s="31">
        <f t="shared" si="6"/>
        <v>0.9767057136780078</v>
      </c>
      <c r="F25" s="15">
        <v>20913652</v>
      </c>
      <c r="G25" s="14">
        <v>117432</v>
      </c>
      <c r="H25" s="14">
        <v>2204673</v>
      </c>
      <c r="I25" s="14">
        <v>84255</v>
      </c>
      <c r="J25" s="14">
        <v>2407752</v>
      </c>
      <c r="K25" s="76">
        <f t="shared" si="7"/>
        <v>0.9250911840933977</v>
      </c>
      <c r="L25" s="77"/>
      <c r="M25" s="76">
        <f t="shared" si="2"/>
        <v>0.6637335455053923</v>
      </c>
      <c r="N25" s="77"/>
      <c r="O25" s="34">
        <f t="shared" si="5"/>
        <v>0.006111699063137661</v>
      </c>
      <c r="P25" s="78">
        <f t="shared" si="3"/>
        <v>0.7174790517065196</v>
      </c>
      <c r="Q25" s="78"/>
      <c r="R25" s="40"/>
    </row>
    <row r="26" spans="1:18" s="1" customFormat="1" ht="15" customHeight="1">
      <c r="A26" s="10" t="s">
        <v>41</v>
      </c>
      <c r="B26" s="25">
        <v>51550</v>
      </c>
      <c r="C26" s="37">
        <f t="shared" si="4"/>
        <v>0.0003607618453177637</v>
      </c>
      <c r="D26" s="14">
        <v>50702</v>
      </c>
      <c r="E26" s="31">
        <f t="shared" si="6"/>
        <v>0.9835499515033947</v>
      </c>
      <c r="F26" s="15">
        <v>12039070</v>
      </c>
      <c r="G26" s="14">
        <v>47741</v>
      </c>
      <c r="H26" s="14">
        <v>1081723</v>
      </c>
      <c r="I26" s="14">
        <v>33284</v>
      </c>
      <c r="J26" s="14">
        <v>994676</v>
      </c>
      <c r="K26" s="76">
        <f t="shared" si="7"/>
        <v>0.9261105722599418</v>
      </c>
      <c r="L26" s="77"/>
      <c r="M26" s="76">
        <f t="shared" si="2"/>
        <v>0.6456644034917556</v>
      </c>
      <c r="N26" s="77"/>
      <c r="O26" s="34">
        <f t="shared" si="5"/>
        <v>0.002524828295158935</v>
      </c>
      <c r="P26" s="78">
        <f t="shared" si="3"/>
        <v>0.6971785257954379</v>
      </c>
      <c r="Q26" s="78"/>
      <c r="R26" s="41"/>
    </row>
    <row r="27" spans="1:18" s="1" customFormat="1" ht="15" customHeight="1">
      <c r="A27" s="10" t="s">
        <v>40</v>
      </c>
      <c r="B27" s="25">
        <v>73078</v>
      </c>
      <c r="C27" s="37">
        <f t="shared" si="4"/>
        <v>0.0005114210306912033</v>
      </c>
      <c r="D27" s="14">
        <v>71694</v>
      </c>
      <c r="E27" s="31">
        <f t="shared" si="6"/>
        <v>0.981061331727743</v>
      </c>
      <c r="F27" s="15">
        <v>28545465</v>
      </c>
      <c r="G27" s="14">
        <v>67775</v>
      </c>
      <c r="H27" s="14">
        <v>2024347</v>
      </c>
      <c r="I27" s="14">
        <v>44565</v>
      </c>
      <c r="J27" s="14">
        <v>1416474</v>
      </c>
      <c r="K27" s="76">
        <f t="shared" si="7"/>
        <v>0.9274337009770383</v>
      </c>
      <c r="L27" s="77"/>
      <c r="M27" s="76">
        <f t="shared" si="2"/>
        <v>0.6098278551684502</v>
      </c>
      <c r="N27" s="77"/>
      <c r="O27" s="34">
        <f t="shared" si="5"/>
        <v>0.003595496055556741</v>
      </c>
      <c r="P27" s="78">
        <f t="shared" si="3"/>
        <v>0.6575433419402434</v>
      </c>
      <c r="Q27" s="78"/>
      <c r="R27" s="41"/>
    </row>
    <row r="28" spans="1:18" ht="15" customHeight="1">
      <c r="A28" s="10" t="s">
        <v>42</v>
      </c>
      <c r="B28" s="25">
        <v>17527</v>
      </c>
      <c r="C28" s="37">
        <f t="shared" si="4"/>
        <v>0.00012265902740803966</v>
      </c>
      <c r="D28" s="14">
        <v>17280</v>
      </c>
      <c r="E28" s="31">
        <f t="shared" si="6"/>
        <v>0.9859074570662406</v>
      </c>
      <c r="F28" s="15">
        <v>15424021</v>
      </c>
      <c r="G28" s="14">
        <v>16359</v>
      </c>
      <c r="H28" s="14">
        <v>735501</v>
      </c>
      <c r="I28" s="14">
        <v>9462</v>
      </c>
      <c r="J28" s="14">
        <v>314234</v>
      </c>
      <c r="K28" s="76">
        <f t="shared" si="7"/>
        <v>0.9333599589205226</v>
      </c>
      <c r="L28" s="77"/>
      <c r="M28" s="76">
        <f t="shared" si="2"/>
        <v>0.5398527985393964</v>
      </c>
      <c r="N28" s="77"/>
      <c r="O28" s="34">
        <f t="shared" si="5"/>
        <v>0.0007976334952295751</v>
      </c>
      <c r="P28" s="78">
        <f t="shared" si="3"/>
        <v>0.578397212543554</v>
      </c>
      <c r="Q28" s="78"/>
      <c r="R28" s="40"/>
    </row>
    <row r="29" spans="1:18" s="5" customFormat="1" ht="15" customHeight="1">
      <c r="A29" s="10" t="s">
        <v>43</v>
      </c>
      <c r="B29" s="25">
        <v>11264</v>
      </c>
      <c r="C29" s="37">
        <f t="shared" si="4"/>
        <v>7.8828737646155E-05</v>
      </c>
      <c r="D29" s="14">
        <v>11166</v>
      </c>
      <c r="E29" s="31">
        <f t="shared" si="6"/>
        <v>0.9912997159090909</v>
      </c>
      <c r="F29" s="15">
        <v>45012571</v>
      </c>
      <c r="G29" s="14">
        <v>10666</v>
      </c>
      <c r="H29" s="14">
        <v>835377</v>
      </c>
      <c r="I29" s="14">
        <v>5338</v>
      </c>
      <c r="J29" s="14">
        <v>175973</v>
      </c>
      <c r="K29" s="76">
        <f t="shared" si="7"/>
        <v>0.9469105113636364</v>
      </c>
      <c r="L29" s="77"/>
      <c r="M29" s="76">
        <f t="shared" si="2"/>
        <v>0.4738991477272727</v>
      </c>
      <c r="N29" s="77"/>
      <c r="O29" s="34">
        <f t="shared" si="5"/>
        <v>0.0004466797324797253</v>
      </c>
      <c r="P29" s="78">
        <f t="shared" si="3"/>
        <v>0.5004687792987061</v>
      </c>
      <c r="Q29" s="78"/>
      <c r="R29" s="42"/>
    </row>
    <row r="30" spans="1:18" s="6" customFormat="1" ht="15" customHeight="1">
      <c r="A30" s="11" t="s">
        <v>2</v>
      </c>
      <c r="B30" s="26">
        <v>84475933</v>
      </c>
      <c r="C30" s="26"/>
      <c r="D30" s="16">
        <v>38471033</v>
      </c>
      <c r="E30" s="32">
        <f t="shared" si="6"/>
        <v>0.45540820484338423</v>
      </c>
      <c r="F30" s="17">
        <v>1027346618</v>
      </c>
      <c r="G30" s="16">
        <v>34242645</v>
      </c>
      <c r="H30" s="16">
        <v>147537478</v>
      </c>
      <c r="I30" s="16">
        <v>30964047</v>
      </c>
      <c r="J30" s="16">
        <v>330624515</v>
      </c>
      <c r="K30" s="74"/>
      <c r="L30" s="75"/>
      <c r="M30" s="74"/>
      <c r="N30" s="75"/>
      <c r="O30" s="35">
        <f>SUM(O11:O29)</f>
        <v>0.9999999949233151</v>
      </c>
      <c r="R30" s="43"/>
    </row>
    <row r="31" spans="1:18" s="6" customFormat="1" ht="15" customHeight="1">
      <c r="A31" s="19" t="s">
        <v>3</v>
      </c>
      <c r="B31" s="27">
        <v>58416118</v>
      </c>
      <c r="C31" s="36"/>
      <c r="D31" s="20">
        <v>8173476</v>
      </c>
      <c r="E31" s="33">
        <f t="shared" si="6"/>
        <v>0.13991816436689614</v>
      </c>
      <c r="F31" s="21">
        <v>189320628</v>
      </c>
      <c r="G31" s="20">
        <v>6740039</v>
      </c>
      <c r="H31" s="20">
        <v>24663597</v>
      </c>
      <c r="I31" s="20">
        <v>5994096</v>
      </c>
      <c r="J31" s="20">
        <v>63333364</v>
      </c>
      <c r="K31" s="74"/>
      <c r="L31" s="75"/>
      <c r="M31" s="74"/>
      <c r="N31" s="75"/>
      <c r="R31" s="43"/>
    </row>
    <row r="32" spans="1:80" ht="12" customHeight="1">
      <c r="A32" s="102" t="s">
        <v>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  <row r="33" spans="1:80" ht="12" customHeight="1">
      <c r="A33" s="103" t="s">
        <v>10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12" customHeight="1">
      <c r="A34" s="102" t="s">
        <v>11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</row>
    <row r="35" spans="1:9" ht="12" customHeight="1">
      <c r="A35" s="2"/>
      <c r="I35" s="39">
        <f>SUM(I11:I18)/SUM(B11:B18)</f>
        <v>0.09790288562840578</v>
      </c>
    </row>
    <row r="36" ht="12" customHeight="1">
      <c r="A36" s="2"/>
    </row>
    <row r="37" spans="1:2" ht="12" customHeight="1">
      <c r="A37" s="2"/>
      <c r="B37" s="38">
        <f>SUM(B11:B18)/B10</f>
        <v>0.6582979342916703</v>
      </c>
    </row>
    <row r="38" ht="12" customHeight="1">
      <c r="A38" s="2"/>
    </row>
    <row r="39" ht="12" customHeight="1">
      <c r="A39" s="2"/>
    </row>
    <row r="40" ht="12" customHeight="1">
      <c r="A40" s="2"/>
    </row>
    <row r="41" ht="12" customHeight="1">
      <c r="A41" s="2"/>
    </row>
    <row r="42" ht="12" customHeight="1">
      <c r="A42" s="2"/>
    </row>
    <row r="43" ht="12" customHeight="1">
      <c r="A43" s="2"/>
    </row>
    <row r="44" ht="12" customHeight="1">
      <c r="A44" s="2"/>
    </row>
    <row r="45" ht="12" customHeight="1">
      <c r="A45" s="2"/>
    </row>
    <row r="49" spans="2:3" ht="12" customHeight="1">
      <c r="B49" s="29"/>
      <c r="C49" s="29"/>
    </row>
    <row r="50" spans="2:3" ht="12" customHeight="1">
      <c r="B50" s="29"/>
      <c r="C50" s="29"/>
    </row>
    <row r="51" spans="2:3" ht="12" customHeight="1">
      <c r="B51" s="29"/>
      <c r="C51" s="29"/>
    </row>
    <row r="52" spans="2:3" ht="12" customHeight="1">
      <c r="B52" s="29"/>
      <c r="C52" s="29"/>
    </row>
    <row r="53" spans="2:3" ht="12" customHeight="1">
      <c r="B53" s="29"/>
      <c r="C53" s="29"/>
    </row>
    <row r="54" spans="2:3" ht="12" customHeight="1">
      <c r="B54" s="29"/>
      <c r="C54" s="29"/>
    </row>
    <row r="55" spans="2:3" ht="12" customHeight="1">
      <c r="B55" s="29"/>
      <c r="C55" s="29"/>
    </row>
    <row r="56" spans="2:3" ht="12" customHeight="1">
      <c r="B56" s="29"/>
      <c r="C56" s="29"/>
    </row>
    <row r="57" spans="2:3" ht="12" customHeight="1">
      <c r="B57" s="29"/>
      <c r="C57" s="29"/>
    </row>
    <row r="58" spans="2:3" ht="12" customHeight="1">
      <c r="B58" s="29"/>
      <c r="C58" s="29"/>
    </row>
    <row r="59" spans="2:3" ht="12" customHeight="1">
      <c r="B59" s="29"/>
      <c r="C59" s="29"/>
    </row>
    <row r="60" spans="2:3" ht="12" customHeight="1">
      <c r="B60" s="29"/>
      <c r="C60" s="29"/>
    </row>
    <row r="61" spans="2:3" ht="12" customHeight="1">
      <c r="B61" s="29"/>
      <c r="C61" s="29"/>
    </row>
    <row r="62" spans="2:3" ht="12" customHeight="1">
      <c r="B62" s="29"/>
      <c r="C62" s="29"/>
    </row>
    <row r="63" spans="2:3" ht="12" customHeight="1">
      <c r="B63" s="29"/>
      <c r="C63" s="29"/>
    </row>
    <row r="64" spans="2:3" ht="12" customHeight="1">
      <c r="B64" s="29"/>
      <c r="C64" s="29"/>
    </row>
    <row r="65" spans="2:3" ht="12" customHeight="1">
      <c r="B65" s="29"/>
      <c r="C65" s="29"/>
    </row>
    <row r="66" spans="2:3" ht="12" customHeight="1">
      <c r="B66" s="29"/>
      <c r="C66" s="29"/>
    </row>
    <row r="67" spans="2:3" ht="12" customHeight="1">
      <c r="B67" s="29"/>
      <c r="C67" s="29"/>
    </row>
    <row r="68" spans="2:3" ht="12" customHeight="1">
      <c r="B68" s="29"/>
      <c r="C68" s="29"/>
    </row>
    <row r="69" spans="2:3" ht="12" customHeight="1">
      <c r="B69" s="29"/>
      <c r="C69" s="29"/>
    </row>
    <row r="70" spans="2:3" ht="12" customHeight="1">
      <c r="B70" s="29"/>
      <c r="C70" s="29"/>
    </row>
    <row r="71" spans="2:3" ht="12" customHeight="1">
      <c r="B71" s="29"/>
      <c r="C71" s="29"/>
    </row>
    <row r="72" spans="2:3" ht="12" customHeight="1">
      <c r="B72" s="29"/>
      <c r="C72" s="29"/>
    </row>
    <row r="73" spans="2:3" ht="12" customHeight="1">
      <c r="B73" s="29"/>
      <c r="C73" s="29"/>
    </row>
    <row r="74" spans="2:3" ht="12" customHeight="1">
      <c r="B74" s="29"/>
      <c r="C74" s="29"/>
    </row>
    <row r="75" spans="2:3" ht="12" customHeight="1">
      <c r="B75" s="29"/>
      <c r="C75" s="29"/>
    </row>
    <row r="76" spans="2:3" ht="12" customHeight="1">
      <c r="B76" s="29"/>
      <c r="C76" s="29"/>
    </row>
    <row r="77" spans="2:3" ht="12" customHeight="1">
      <c r="B77" s="29"/>
      <c r="C77" s="29"/>
    </row>
    <row r="78" spans="2:3" ht="12" customHeight="1">
      <c r="B78" s="29"/>
      <c r="C78" s="29"/>
    </row>
    <row r="79" spans="2:3" ht="12" customHeight="1">
      <c r="B79" s="29"/>
      <c r="C79" s="29"/>
    </row>
    <row r="80" spans="2:3" ht="12" customHeight="1">
      <c r="B80" s="29"/>
      <c r="C80" s="29"/>
    </row>
    <row r="81" spans="2:3" ht="12" customHeight="1">
      <c r="B81" s="29"/>
      <c r="C81" s="29"/>
    </row>
    <row r="82" spans="2:3" ht="12" customHeight="1">
      <c r="B82" s="29"/>
      <c r="C82" s="29"/>
    </row>
    <row r="83" spans="2:3" ht="12" customHeight="1">
      <c r="B83" s="29"/>
      <c r="C83" s="29"/>
    </row>
    <row r="84" spans="2:3" ht="12" customHeight="1">
      <c r="B84" s="29"/>
      <c r="C84" s="29"/>
    </row>
    <row r="85" spans="2:3" ht="12" customHeight="1">
      <c r="B85" s="29"/>
      <c r="C85" s="29"/>
    </row>
    <row r="86" spans="2:3" ht="12" customHeight="1">
      <c r="B86" s="29"/>
      <c r="C86" s="29"/>
    </row>
    <row r="87" spans="2:3" ht="12" customHeight="1">
      <c r="B87" s="29"/>
      <c r="C87" s="29"/>
    </row>
    <row r="88" spans="2:3" ht="12" customHeight="1">
      <c r="B88" s="29"/>
      <c r="C88" s="29"/>
    </row>
    <row r="89" spans="2:3" ht="12" customHeight="1">
      <c r="B89" s="29"/>
      <c r="C89" s="29"/>
    </row>
    <row r="90" spans="2:3" ht="12" customHeight="1">
      <c r="B90" s="29"/>
      <c r="C90" s="29"/>
    </row>
    <row r="91" spans="2:3" ht="12" customHeight="1">
      <c r="B91" s="29"/>
      <c r="C91" s="29"/>
    </row>
    <row r="92" spans="2:3" ht="12" customHeight="1">
      <c r="B92" s="29"/>
      <c r="C92" s="29"/>
    </row>
    <row r="93" spans="2:3" ht="12" customHeight="1">
      <c r="B93" s="29"/>
      <c r="C93" s="29"/>
    </row>
    <row r="94" spans="2:3" ht="12" customHeight="1">
      <c r="B94" s="29"/>
      <c r="C94" s="29"/>
    </row>
    <row r="95" spans="2:3" ht="12" customHeight="1">
      <c r="B95" s="29"/>
      <c r="C95" s="29"/>
    </row>
    <row r="96" spans="2:3" ht="12" customHeight="1">
      <c r="B96" s="29"/>
      <c r="C96" s="29"/>
    </row>
    <row r="97" spans="2:3" ht="12" customHeight="1">
      <c r="B97" s="29"/>
      <c r="C97" s="29"/>
    </row>
    <row r="98" spans="2:3" ht="12" customHeight="1">
      <c r="B98" s="29"/>
      <c r="C98" s="29"/>
    </row>
    <row r="99" spans="2:3" ht="12" customHeight="1">
      <c r="B99" s="29"/>
      <c r="C99" s="29"/>
    </row>
    <row r="100" spans="2:3" ht="12" customHeight="1">
      <c r="B100" s="29"/>
      <c r="C100" s="29"/>
    </row>
    <row r="101" spans="2:3" ht="12" customHeight="1">
      <c r="B101" s="29"/>
      <c r="C101" s="29"/>
    </row>
    <row r="102" spans="2:3" ht="12" customHeight="1">
      <c r="B102" s="29"/>
      <c r="C102" s="29"/>
    </row>
    <row r="103" spans="2:3" ht="12" customHeight="1">
      <c r="B103" s="29"/>
      <c r="C103" s="29"/>
    </row>
    <row r="104" spans="2:3" ht="12" customHeight="1">
      <c r="B104" s="29"/>
      <c r="C104" s="29"/>
    </row>
    <row r="105" spans="2:3" ht="12" customHeight="1">
      <c r="B105" s="29"/>
      <c r="C105" s="29"/>
    </row>
    <row r="106" spans="2:3" ht="12" customHeight="1">
      <c r="B106" s="29"/>
      <c r="C106" s="29"/>
    </row>
    <row r="107" spans="2:3" ht="12" customHeight="1">
      <c r="B107" s="29"/>
      <c r="C107" s="29"/>
    </row>
    <row r="108" spans="2:3" ht="12" customHeight="1">
      <c r="B108" s="29"/>
      <c r="C108" s="29"/>
    </row>
    <row r="109" spans="2:3" ht="12" customHeight="1">
      <c r="B109" s="29"/>
      <c r="C109" s="29"/>
    </row>
    <row r="110" spans="2:3" ht="12" customHeight="1">
      <c r="B110" s="29"/>
      <c r="C110" s="29"/>
    </row>
    <row r="111" spans="2:3" ht="12" customHeight="1">
      <c r="B111" s="29"/>
      <c r="C111" s="29"/>
    </row>
    <row r="112" spans="2:3" ht="12" customHeight="1">
      <c r="B112" s="29"/>
      <c r="C112" s="29"/>
    </row>
    <row r="113" spans="2:3" ht="12" customHeight="1">
      <c r="B113" s="29"/>
      <c r="C113" s="29"/>
    </row>
    <row r="114" spans="2:3" ht="12" customHeight="1">
      <c r="B114" s="29"/>
      <c r="C114" s="29"/>
    </row>
    <row r="115" spans="2:3" ht="12" customHeight="1">
      <c r="B115" s="29"/>
      <c r="C115" s="29"/>
    </row>
    <row r="116" spans="2:3" ht="12" customHeight="1">
      <c r="B116" s="29"/>
      <c r="C116" s="29"/>
    </row>
    <row r="117" spans="2:3" ht="12" customHeight="1">
      <c r="B117" s="29"/>
      <c r="C117" s="29"/>
    </row>
    <row r="118" spans="2:3" ht="12" customHeight="1">
      <c r="B118" s="29"/>
      <c r="C118" s="29"/>
    </row>
    <row r="119" spans="2:3" ht="12" customHeight="1">
      <c r="B119" s="29"/>
      <c r="C119" s="29"/>
    </row>
    <row r="120" spans="2:3" ht="12" customHeight="1">
      <c r="B120" s="29"/>
      <c r="C120" s="29"/>
    </row>
    <row r="121" spans="2:3" ht="12" customHeight="1">
      <c r="B121" s="29"/>
      <c r="C121" s="29"/>
    </row>
    <row r="122" spans="2:3" ht="12" customHeight="1">
      <c r="B122" s="29"/>
      <c r="C122" s="29"/>
    </row>
    <row r="123" spans="2:3" ht="12" customHeight="1">
      <c r="B123" s="29"/>
      <c r="C123" s="29"/>
    </row>
    <row r="124" spans="2:3" ht="12" customHeight="1">
      <c r="B124" s="29"/>
      <c r="C124" s="29"/>
    </row>
    <row r="125" spans="2:3" ht="12" customHeight="1">
      <c r="B125" s="29"/>
      <c r="C125" s="29"/>
    </row>
    <row r="126" spans="2:3" ht="12" customHeight="1">
      <c r="B126" s="29"/>
      <c r="C126" s="29"/>
    </row>
    <row r="127" spans="2:3" ht="12" customHeight="1">
      <c r="B127" s="29"/>
      <c r="C127" s="29"/>
    </row>
    <row r="128" spans="2:3" ht="12" customHeight="1">
      <c r="B128" s="29"/>
      <c r="C128" s="29"/>
    </row>
    <row r="129" spans="2:3" ht="12" customHeight="1">
      <c r="B129" s="29"/>
      <c r="C129" s="29"/>
    </row>
    <row r="130" spans="2:3" ht="12" customHeight="1">
      <c r="B130" s="29"/>
      <c r="C130" s="29"/>
    </row>
    <row r="131" spans="2:3" ht="12" customHeight="1">
      <c r="B131" s="29"/>
      <c r="C131" s="29"/>
    </row>
    <row r="132" spans="2:3" ht="12" customHeight="1">
      <c r="B132" s="29"/>
      <c r="C132" s="29"/>
    </row>
    <row r="133" spans="2:3" ht="12" customHeight="1">
      <c r="B133" s="29"/>
      <c r="C133" s="29"/>
    </row>
    <row r="134" spans="2:3" ht="12" customHeight="1">
      <c r="B134" s="29"/>
      <c r="C134" s="29"/>
    </row>
    <row r="135" spans="2:3" ht="12" customHeight="1">
      <c r="B135" s="29"/>
      <c r="C135" s="29"/>
    </row>
    <row r="136" spans="2:3" ht="12" customHeight="1">
      <c r="B136" s="29"/>
      <c r="C136" s="29"/>
    </row>
    <row r="137" spans="2:3" ht="12" customHeight="1">
      <c r="B137" s="29"/>
      <c r="C137" s="29"/>
    </row>
    <row r="138" spans="2:3" ht="12" customHeight="1">
      <c r="B138" s="29"/>
      <c r="C138" s="29"/>
    </row>
    <row r="139" spans="2:3" ht="12" customHeight="1">
      <c r="B139" s="29"/>
      <c r="C139" s="29"/>
    </row>
    <row r="140" spans="2:3" ht="12" customHeight="1">
      <c r="B140" s="29"/>
      <c r="C140" s="29"/>
    </row>
    <row r="141" spans="2:3" ht="12" customHeight="1">
      <c r="B141" s="29"/>
      <c r="C141" s="29"/>
    </row>
    <row r="142" spans="2:3" ht="12" customHeight="1">
      <c r="B142" s="29"/>
      <c r="C142" s="29"/>
    </row>
    <row r="143" spans="2:3" ht="12" customHeight="1">
      <c r="B143" s="29"/>
      <c r="C143" s="29"/>
    </row>
    <row r="144" spans="2:3" ht="12" customHeight="1">
      <c r="B144" s="29"/>
      <c r="C144" s="29"/>
    </row>
    <row r="145" spans="2:3" ht="12" customHeight="1">
      <c r="B145" s="29"/>
      <c r="C145" s="29"/>
    </row>
    <row r="146" spans="2:3" ht="12" customHeight="1">
      <c r="B146" s="29"/>
      <c r="C146" s="29"/>
    </row>
    <row r="147" spans="2:3" ht="12" customHeight="1">
      <c r="B147" s="29"/>
      <c r="C147" s="29"/>
    </row>
    <row r="148" spans="2:3" ht="12" customHeight="1">
      <c r="B148" s="29"/>
      <c r="C148" s="29"/>
    </row>
    <row r="149" spans="2:3" ht="12" customHeight="1">
      <c r="B149" s="29"/>
      <c r="C149" s="29"/>
    </row>
    <row r="150" spans="2:3" ht="12" customHeight="1">
      <c r="B150" s="29"/>
      <c r="C150" s="29"/>
    </row>
    <row r="151" spans="2:3" ht="12" customHeight="1">
      <c r="B151" s="29"/>
      <c r="C151" s="29"/>
    </row>
    <row r="152" spans="2:3" ht="12" customHeight="1">
      <c r="B152" s="29"/>
      <c r="C152" s="29"/>
    </row>
    <row r="153" spans="2:3" ht="12" customHeight="1">
      <c r="B153" s="29"/>
      <c r="C153" s="29"/>
    </row>
    <row r="154" spans="2:3" ht="12" customHeight="1">
      <c r="B154" s="29"/>
      <c r="C154" s="29"/>
    </row>
    <row r="155" spans="2:3" ht="12" customHeight="1">
      <c r="B155" s="29"/>
      <c r="C155" s="29"/>
    </row>
    <row r="156" spans="2:3" ht="12" customHeight="1">
      <c r="B156" s="29"/>
      <c r="C156" s="29"/>
    </row>
    <row r="157" spans="2:3" ht="12" customHeight="1">
      <c r="B157" s="29"/>
      <c r="C157" s="29"/>
    </row>
    <row r="158" spans="2:3" ht="12" customHeight="1">
      <c r="B158" s="29"/>
      <c r="C158" s="29"/>
    </row>
    <row r="159" spans="2:3" ht="12" customHeight="1">
      <c r="B159" s="29"/>
      <c r="C159" s="29"/>
    </row>
    <row r="160" spans="2:3" ht="12" customHeight="1">
      <c r="B160" s="29"/>
      <c r="C160" s="29"/>
    </row>
    <row r="161" spans="2:3" ht="12" customHeight="1">
      <c r="B161" s="29"/>
      <c r="C161" s="29"/>
    </row>
    <row r="162" spans="2:3" ht="12" customHeight="1">
      <c r="B162" s="29"/>
      <c r="C162" s="29"/>
    </row>
    <row r="163" spans="2:3" ht="12" customHeight="1">
      <c r="B163" s="29"/>
      <c r="C163" s="29"/>
    </row>
    <row r="164" spans="2:3" ht="12" customHeight="1">
      <c r="B164" s="29"/>
      <c r="C164" s="29"/>
    </row>
    <row r="165" spans="2:3" ht="12" customHeight="1">
      <c r="B165" s="29"/>
      <c r="C165" s="29"/>
    </row>
    <row r="166" spans="2:3" ht="12" customHeight="1">
      <c r="B166" s="29"/>
      <c r="C166" s="29"/>
    </row>
    <row r="167" spans="2:3" ht="12" customHeight="1">
      <c r="B167" s="29"/>
      <c r="C167" s="29"/>
    </row>
    <row r="168" spans="2:3" ht="12" customHeight="1">
      <c r="B168" s="29"/>
      <c r="C168" s="29"/>
    </row>
    <row r="169" spans="2:3" ht="12" customHeight="1">
      <c r="B169" s="29"/>
      <c r="C169" s="29"/>
    </row>
    <row r="170" spans="2:3" ht="12" customHeight="1">
      <c r="B170" s="29"/>
      <c r="C170" s="29"/>
    </row>
    <row r="171" spans="2:3" ht="12" customHeight="1">
      <c r="B171" s="29"/>
      <c r="C171" s="29"/>
    </row>
    <row r="172" spans="2:3" ht="12" customHeight="1">
      <c r="B172" s="29"/>
      <c r="C172" s="29"/>
    </row>
    <row r="173" spans="2:3" ht="12" customHeight="1">
      <c r="B173" s="29"/>
      <c r="C173" s="29"/>
    </row>
    <row r="174" spans="2:3" ht="12" customHeight="1">
      <c r="B174" s="29"/>
      <c r="C174" s="29"/>
    </row>
    <row r="175" spans="2:3" ht="12" customHeight="1">
      <c r="B175" s="29"/>
      <c r="C175" s="29"/>
    </row>
    <row r="176" spans="2:3" ht="12" customHeight="1">
      <c r="B176" s="29"/>
      <c r="C176" s="29"/>
    </row>
    <row r="177" spans="2:3" ht="12" customHeight="1">
      <c r="B177" s="29"/>
      <c r="C177" s="29"/>
    </row>
    <row r="178" spans="2:3" ht="12" customHeight="1">
      <c r="B178" s="29"/>
      <c r="C178" s="29"/>
    </row>
    <row r="179" spans="2:3" ht="12" customHeight="1">
      <c r="B179" s="29"/>
      <c r="C179" s="29"/>
    </row>
    <row r="180" spans="2:3" ht="12" customHeight="1">
      <c r="B180" s="29"/>
      <c r="C180" s="29"/>
    </row>
    <row r="181" spans="2:3" ht="12" customHeight="1">
      <c r="B181" s="29"/>
      <c r="C181" s="29"/>
    </row>
    <row r="182" spans="2:3" ht="12" customHeight="1">
      <c r="B182" s="29"/>
      <c r="C182" s="29"/>
    </row>
    <row r="183" spans="2:3" ht="12" customHeight="1">
      <c r="B183" s="29"/>
      <c r="C183" s="29"/>
    </row>
    <row r="184" spans="2:3" ht="12" customHeight="1">
      <c r="B184" s="29"/>
      <c r="C184" s="29"/>
    </row>
    <row r="185" spans="2:3" ht="12" customHeight="1">
      <c r="B185" s="29"/>
      <c r="C185" s="29"/>
    </row>
    <row r="186" spans="2:3" ht="12" customHeight="1">
      <c r="B186" s="29"/>
      <c r="C186" s="29"/>
    </row>
    <row r="187" spans="2:3" ht="12" customHeight="1">
      <c r="B187" s="29"/>
      <c r="C187" s="29"/>
    </row>
    <row r="188" spans="2:3" ht="12" customHeight="1">
      <c r="B188" s="29"/>
      <c r="C188" s="29"/>
    </row>
    <row r="189" spans="2:3" ht="12" customHeight="1">
      <c r="B189" s="29"/>
      <c r="C189" s="29"/>
    </row>
    <row r="190" spans="2:3" ht="12" customHeight="1">
      <c r="B190" s="29"/>
      <c r="C190" s="29"/>
    </row>
    <row r="191" spans="2:3" ht="12" customHeight="1">
      <c r="B191" s="29"/>
      <c r="C191" s="29"/>
    </row>
    <row r="192" spans="2:3" ht="12" customHeight="1">
      <c r="B192" s="29"/>
      <c r="C192" s="29"/>
    </row>
    <row r="193" spans="2:3" ht="12" customHeight="1">
      <c r="B193" s="29"/>
      <c r="C193" s="29"/>
    </row>
    <row r="194" spans="2:3" ht="12" customHeight="1">
      <c r="B194" s="29"/>
      <c r="C194" s="29"/>
    </row>
    <row r="195" spans="2:3" ht="12" customHeight="1">
      <c r="B195" s="29"/>
      <c r="C195" s="29"/>
    </row>
    <row r="196" spans="2:3" ht="12" customHeight="1">
      <c r="B196" s="29"/>
      <c r="C196" s="29"/>
    </row>
    <row r="197" spans="2:3" ht="12" customHeight="1">
      <c r="B197" s="29"/>
      <c r="C197" s="29"/>
    </row>
    <row r="198" spans="2:3" ht="12" customHeight="1">
      <c r="B198" s="29"/>
      <c r="C198" s="29"/>
    </row>
    <row r="199" spans="2:3" ht="12" customHeight="1">
      <c r="B199" s="29"/>
      <c r="C199" s="29"/>
    </row>
    <row r="200" spans="2:3" ht="12" customHeight="1">
      <c r="B200" s="29"/>
      <c r="C200" s="29"/>
    </row>
    <row r="201" spans="2:3" ht="12" customHeight="1">
      <c r="B201" s="29"/>
      <c r="C201" s="29"/>
    </row>
    <row r="202" spans="2:3" ht="12" customHeight="1">
      <c r="B202" s="29"/>
      <c r="C202" s="29"/>
    </row>
    <row r="203" spans="2:3" ht="12" customHeight="1">
      <c r="B203" s="29"/>
      <c r="C203" s="29"/>
    </row>
    <row r="204" spans="2:3" ht="12" customHeight="1">
      <c r="B204" s="29"/>
      <c r="C204" s="29"/>
    </row>
    <row r="205" spans="2:3" ht="12" customHeight="1">
      <c r="B205" s="29"/>
      <c r="C205" s="29"/>
    </row>
    <row r="206" spans="2:3" ht="12" customHeight="1">
      <c r="B206" s="29"/>
      <c r="C206" s="29"/>
    </row>
    <row r="207" spans="2:3" ht="12" customHeight="1">
      <c r="B207" s="29"/>
      <c r="C207" s="29"/>
    </row>
    <row r="208" spans="2:3" ht="12" customHeight="1">
      <c r="B208" s="29"/>
      <c r="C208" s="29"/>
    </row>
    <row r="209" spans="2:3" ht="12" customHeight="1">
      <c r="B209" s="29"/>
      <c r="C209" s="29"/>
    </row>
    <row r="210" spans="2:3" ht="12" customHeight="1">
      <c r="B210" s="29"/>
      <c r="C210" s="29"/>
    </row>
    <row r="211" spans="2:3" ht="12" customHeight="1">
      <c r="B211" s="29"/>
      <c r="C211" s="29"/>
    </row>
    <row r="212" spans="2:3" ht="12" customHeight="1">
      <c r="B212" s="29"/>
      <c r="C212" s="29"/>
    </row>
    <row r="213" spans="2:3" ht="12" customHeight="1">
      <c r="B213" s="29"/>
      <c r="C213" s="29"/>
    </row>
    <row r="214" spans="2:3" ht="12" customHeight="1">
      <c r="B214" s="29"/>
      <c r="C214" s="29"/>
    </row>
    <row r="215" spans="2:3" ht="12" customHeight="1">
      <c r="B215" s="29"/>
      <c r="C215" s="29"/>
    </row>
    <row r="216" spans="2:3" ht="12" customHeight="1">
      <c r="B216" s="29"/>
      <c r="C216" s="29"/>
    </row>
    <row r="217" spans="2:3" ht="12" customHeight="1">
      <c r="B217" s="29"/>
      <c r="C217" s="29"/>
    </row>
    <row r="218" spans="2:3" ht="12" customHeight="1">
      <c r="B218" s="29"/>
      <c r="C218" s="29"/>
    </row>
    <row r="219" spans="2:3" ht="12" customHeight="1">
      <c r="B219" s="29"/>
      <c r="C219" s="29"/>
    </row>
    <row r="220" spans="2:3" ht="12" customHeight="1">
      <c r="B220" s="29"/>
      <c r="C220" s="29"/>
    </row>
    <row r="221" spans="2:3" ht="12" customHeight="1">
      <c r="B221" s="29"/>
      <c r="C221" s="29"/>
    </row>
    <row r="222" spans="2:3" ht="12" customHeight="1">
      <c r="B222" s="29"/>
      <c r="C222" s="29"/>
    </row>
    <row r="223" spans="2:3" ht="12" customHeight="1">
      <c r="B223" s="29"/>
      <c r="C223" s="29"/>
    </row>
    <row r="224" spans="2:3" ht="12" customHeight="1">
      <c r="B224" s="29"/>
      <c r="C224" s="29"/>
    </row>
    <row r="225" spans="2:3" ht="12" customHeight="1">
      <c r="B225" s="29"/>
      <c r="C225" s="29"/>
    </row>
    <row r="226" spans="2:3" ht="12" customHeight="1">
      <c r="B226" s="29"/>
      <c r="C226" s="29"/>
    </row>
    <row r="227" spans="2:3" ht="12" customHeight="1">
      <c r="B227" s="29"/>
      <c r="C227" s="29"/>
    </row>
    <row r="228" spans="2:3" ht="12" customHeight="1">
      <c r="B228" s="29"/>
      <c r="C228" s="29"/>
    </row>
    <row r="229" spans="2:3" ht="12" customHeight="1">
      <c r="B229" s="29"/>
      <c r="C229" s="29"/>
    </row>
    <row r="230" spans="2:3" ht="12" customHeight="1">
      <c r="B230" s="29"/>
      <c r="C230" s="29"/>
    </row>
    <row r="231" spans="2:3" ht="12" customHeight="1">
      <c r="B231" s="29"/>
      <c r="C231" s="29"/>
    </row>
    <row r="232" spans="2:3" ht="12" customHeight="1">
      <c r="B232" s="29"/>
      <c r="C232" s="29"/>
    </row>
    <row r="233" spans="2:3" ht="12" customHeight="1">
      <c r="B233" s="29"/>
      <c r="C233" s="29"/>
    </row>
    <row r="234" spans="2:3" ht="12" customHeight="1">
      <c r="B234" s="29"/>
      <c r="C234" s="29"/>
    </row>
    <row r="235" spans="2:3" ht="12" customHeight="1">
      <c r="B235" s="29"/>
      <c r="C235" s="29"/>
    </row>
    <row r="236" spans="2:3" ht="12" customHeight="1">
      <c r="B236" s="29"/>
      <c r="C236" s="29"/>
    </row>
    <row r="237" spans="2:3" ht="12" customHeight="1">
      <c r="B237" s="29"/>
      <c r="C237" s="29"/>
    </row>
    <row r="238" spans="2:3" ht="12" customHeight="1">
      <c r="B238" s="29"/>
      <c r="C238" s="29"/>
    </row>
    <row r="239" spans="2:3" ht="12" customHeight="1">
      <c r="B239" s="29"/>
      <c r="C239" s="29"/>
    </row>
    <row r="240" spans="2:3" ht="12" customHeight="1">
      <c r="B240" s="29"/>
      <c r="C240" s="29"/>
    </row>
    <row r="241" spans="2:3" ht="12" customHeight="1">
      <c r="B241" s="29"/>
      <c r="C241" s="29"/>
    </row>
    <row r="242" spans="2:3" ht="12" customHeight="1">
      <c r="B242" s="29"/>
      <c r="C242" s="29"/>
    </row>
    <row r="243" spans="2:3" ht="12" customHeight="1">
      <c r="B243" s="29"/>
      <c r="C243" s="29"/>
    </row>
    <row r="244" spans="2:3" ht="12" customHeight="1">
      <c r="B244" s="29"/>
      <c r="C244" s="29"/>
    </row>
    <row r="245" spans="2:3" ht="12" customHeight="1">
      <c r="B245" s="29"/>
      <c r="C245" s="29"/>
    </row>
    <row r="246" spans="2:3" ht="12" customHeight="1">
      <c r="B246" s="29"/>
      <c r="C246" s="29"/>
    </row>
    <row r="247" spans="2:3" ht="12" customHeight="1">
      <c r="B247" s="29"/>
      <c r="C247" s="29"/>
    </row>
    <row r="248" spans="2:3" ht="12" customHeight="1">
      <c r="B248" s="29"/>
      <c r="C248" s="29"/>
    </row>
    <row r="249" spans="2:3" ht="12" customHeight="1">
      <c r="B249" s="29"/>
      <c r="C249" s="29"/>
    </row>
    <row r="250" spans="2:3" ht="12" customHeight="1">
      <c r="B250" s="29"/>
      <c r="C250" s="29"/>
    </row>
    <row r="251" spans="2:3" ht="12" customHeight="1">
      <c r="B251" s="29"/>
      <c r="C251" s="29"/>
    </row>
    <row r="252" spans="2:3" ht="12" customHeight="1">
      <c r="B252" s="29"/>
      <c r="C252" s="29"/>
    </row>
    <row r="253" spans="2:3" ht="12" customHeight="1">
      <c r="B253" s="29"/>
      <c r="C253" s="29"/>
    </row>
    <row r="254" spans="2:3" ht="12" customHeight="1">
      <c r="B254" s="29"/>
      <c r="C254" s="29"/>
    </row>
    <row r="255" spans="2:3" ht="12" customHeight="1">
      <c r="B255" s="29"/>
      <c r="C255" s="29"/>
    </row>
    <row r="256" spans="2:3" ht="12" customHeight="1">
      <c r="B256" s="29"/>
      <c r="C256" s="29"/>
    </row>
    <row r="257" spans="2:3" ht="12" customHeight="1">
      <c r="B257" s="29"/>
      <c r="C257" s="29"/>
    </row>
    <row r="258" spans="2:3" ht="12" customHeight="1">
      <c r="B258" s="29"/>
      <c r="C258" s="29"/>
    </row>
    <row r="259" spans="2:3" ht="12" customHeight="1">
      <c r="B259" s="29"/>
      <c r="C259" s="29"/>
    </row>
    <row r="260" spans="2:3" ht="12" customHeight="1">
      <c r="B260" s="29"/>
      <c r="C260" s="29"/>
    </row>
    <row r="261" spans="2:3" ht="12" customHeight="1">
      <c r="B261" s="29"/>
      <c r="C261" s="29"/>
    </row>
    <row r="262" spans="2:3" ht="12" customHeight="1">
      <c r="B262" s="29"/>
      <c r="C262" s="29"/>
    </row>
    <row r="263" spans="2:3" ht="12" customHeight="1">
      <c r="B263" s="29"/>
      <c r="C263" s="29"/>
    </row>
    <row r="264" spans="2:3" ht="12" customHeight="1">
      <c r="B264" s="29"/>
      <c r="C264" s="29"/>
    </row>
    <row r="265" spans="2:3" ht="12" customHeight="1">
      <c r="B265" s="29"/>
      <c r="C265" s="29"/>
    </row>
    <row r="266" spans="2:3" ht="12" customHeight="1">
      <c r="B266" s="29"/>
      <c r="C266" s="29"/>
    </row>
    <row r="267" spans="2:3" ht="12" customHeight="1">
      <c r="B267" s="29"/>
      <c r="C267" s="29"/>
    </row>
    <row r="268" spans="2:3" ht="12" customHeight="1">
      <c r="B268" s="29"/>
      <c r="C268" s="29"/>
    </row>
    <row r="269" spans="2:3" ht="12" customHeight="1">
      <c r="B269" s="29"/>
      <c r="C269" s="29"/>
    </row>
    <row r="270" spans="2:3" ht="12" customHeight="1">
      <c r="B270" s="29"/>
      <c r="C270" s="29"/>
    </row>
    <row r="271" spans="2:3" ht="12" customHeight="1">
      <c r="B271" s="29"/>
      <c r="C271" s="29"/>
    </row>
    <row r="272" spans="2:3" ht="12" customHeight="1">
      <c r="B272" s="29"/>
      <c r="C272" s="29"/>
    </row>
    <row r="273" spans="2:3" ht="12" customHeight="1">
      <c r="B273" s="29"/>
      <c r="C273" s="29"/>
    </row>
    <row r="274" spans="2:3" ht="12" customHeight="1">
      <c r="B274" s="29"/>
      <c r="C274" s="29"/>
    </row>
    <row r="275" spans="2:3" ht="12" customHeight="1">
      <c r="B275" s="29"/>
      <c r="C275" s="29"/>
    </row>
    <row r="276" spans="2:3" ht="12" customHeight="1">
      <c r="B276" s="29"/>
      <c r="C276" s="29"/>
    </row>
    <row r="277" spans="2:3" ht="12" customHeight="1">
      <c r="B277" s="29"/>
      <c r="C277" s="29"/>
    </row>
    <row r="278" spans="2:3" ht="12" customHeight="1">
      <c r="B278" s="29"/>
      <c r="C278" s="29"/>
    </row>
    <row r="279" spans="2:3" ht="12" customHeight="1">
      <c r="B279" s="29"/>
      <c r="C279" s="29"/>
    </row>
  </sheetData>
  <sheetProtection/>
  <mergeCells count="93">
    <mergeCell ref="P29:Q29"/>
    <mergeCell ref="P5:Q6"/>
    <mergeCell ref="P22:Q22"/>
    <mergeCell ref="P23:Q23"/>
    <mergeCell ref="P24:Q24"/>
    <mergeCell ref="P25:Q25"/>
    <mergeCell ref="P26:Q26"/>
    <mergeCell ref="P27:Q27"/>
    <mergeCell ref="P15:Q15"/>
    <mergeCell ref="P16:Q16"/>
    <mergeCell ref="M5:N5"/>
    <mergeCell ref="M7:N8"/>
    <mergeCell ref="M10:N10"/>
    <mergeCell ref="K6:L6"/>
    <mergeCell ref="I6:J6"/>
    <mergeCell ref="C3:C7"/>
    <mergeCell ref="F3:J3"/>
    <mergeCell ref="I4:J4"/>
    <mergeCell ref="G5:H6"/>
    <mergeCell ref="M6:N6"/>
    <mergeCell ref="A34:J34"/>
    <mergeCell ref="A32:J32"/>
    <mergeCell ref="A33:J33"/>
    <mergeCell ref="K11:L11"/>
    <mergeCell ref="K12:L12"/>
    <mergeCell ref="K13:L13"/>
    <mergeCell ref="K14:L14"/>
    <mergeCell ref="K15:L15"/>
    <mergeCell ref="K16:L16"/>
    <mergeCell ref="K17:L17"/>
    <mergeCell ref="A1:J1"/>
    <mergeCell ref="A2:J2"/>
    <mergeCell ref="B3:B7"/>
    <mergeCell ref="E3:E8"/>
    <mergeCell ref="K5:L5"/>
    <mergeCell ref="K27:L27"/>
    <mergeCell ref="A3:A8"/>
    <mergeCell ref="F4:F8"/>
    <mergeCell ref="G7:G8"/>
    <mergeCell ref="H7:H8"/>
    <mergeCell ref="K28:L28"/>
    <mergeCell ref="K18:L18"/>
    <mergeCell ref="K19:L19"/>
    <mergeCell ref="I5:J5"/>
    <mergeCell ref="K20:L20"/>
    <mergeCell ref="K21:L21"/>
    <mergeCell ref="K22:L22"/>
    <mergeCell ref="K7:L8"/>
    <mergeCell ref="K10:L10"/>
    <mergeCell ref="K29:L29"/>
    <mergeCell ref="K30:L30"/>
    <mergeCell ref="D3:D8"/>
    <mergeCell ref="I7:I8"/>
    <mergeCell ref="J7:J8"/>
    <mergeCell ref="K31:L31"/>
    <mergeCell ref="K23:L23"/>
    <mergeCell ref="K24:L24"/>
    <mergeCell ref="K25:L25"/>
    <mergeCell ref="K26:L26"/>
    <mergeCell ref="M20:N20"/>
    <mergeCell ref="M11:N11"/>
    <mergeCell ref="M12:N12"/>
    <mergeCell ref="M13:N13"/>
    <mergeCell ref="M14:N14"/>
    <mergeCell ref="M15:N15"/>
    <mergeCell ref="M16:N16"/>
    <mergeCell ref="P7:Q8"/>
    <mergeCell ref="P10:Q10"/>
    <mergeCell ref="P11:Q11"/>
    <mergeCell ref="P12:Q12"/>
    <mergeCell ref="P13:Q13"/>
    <mergeCell ref="M23:N23"/>
    <mergeCell ref="M17:N17"/>
    <mergeCell ref="M18:N18"/>
    <mergeCell ref="M19:N19"/>
    <mergeCell ref="P14:Q14"/>
    <mergeCell ref="P21:Q21"/>
    <mergeCell ref="M25:N25"/>
    <mergeCell ref="M26:N26"/>
    <mergeCell ref="M27:N27"/>
    <mergeCell ref="M21:N21"/>
    <mergeCell ref="M22:N22"/>
    <mergeCell ref="M24:N24"/>
    <mergeCell ref="M31:N31"/>
    <mergeCell ref="M28:N28"/>
    <mergeCell ref="M29:N29"/>
    <mergeCell ref="M30:N30"/>
    <mergeCell ref="P28:Q28"/>
    <mergeCell ref="O7:O8"/>
    <mergeCell ref="P17:Q17"/>
    <mergeCell ref="P18:Q18"/>
    <mergeCell ref="P19:Q19"/>
    <mergeCell ref="P20:Q20"/>
  </mergeCells>
  <hyperlinks>
    <hyperlink ref="C3:C7" r:id="rId1" display="http://www.irs.gov/file_source/pub/irs-soi/10in01ar.xls"/>
    <hyperlink ref="B3:B7" r:id="rId2" display="http://www.irs.gov/file_source/pub/irs-soi/10in01ar.xls"/>
  </hyperlinks>
  <printOptions/>
  <pageMargins left="0.17" right="0.17" top="0.17" bottom="0.18" header="0.5" footer="0.17"/>
  <pageSetup horizontalDpi="300" verticalDpi="300" orientation="landscape" scale="65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9">
      <selection activeCell="A38" sqref="A38:IV38"/>
    </sheetView>
  </sheetViews>
  <sheetFormatPr defaultColWidth="7.57421875" defaultRowHeight="12.75"/>
  <cols>
    <col min="1" max="1" width="7.57421875" style="44" customWidth="1"/>
    <col min="2" max="2" width="9.28125" style="44" bestFit="1" customWidth="1"/>
    <col min="3" max="3" width="9.00390625" style="48" bestFit="1" customWidth="1"/>
    <col min="4" max="4" width="13.00390625" style="44" bestFit="1" customWidth="1"/>
    <col min="5" max="5" width="10.8515625" style="48" customWidth="1"/>
    <col min="6" max="6" width="7.57421875" style="0" customWidth="1"/>
    <col min="7" max="7" width="10.421875" style="44" bestFit="1" customWidth="1"/>
    <col min="8" max="8" width="7.57421875" style="44" customWidth="1"/>
    <col min="9" max="9" width="10.421875" style="48" bestFit="1" customWidth="1"/>
    <col min="10" max="16384" width="7.57421875" style="44" customWidth="1"/>
  </cols>
  <sheetData>
    <row r="1" spans="2:10" ht="13.5">
      <c r="B1" s="45" t="s">
        <v>44</v>
      </c>
      <c r="C1" s="46" t="s">
        <v>45</v>
      </c>
      <c r="D1" s="47"/>
      <c r="E1" s="46" t="s">
        <v>46</v>
      </c>
      <c r="G1" s="47"/>
      <c r="H1" s="47"/>
      <c r="I1" s="46"/>
      <c r="J1" s="47" t="s">
        <v>4</v>
      </c>
    </row>
    <row r="2" spans="1:10" ht="13.5">
      <c r="A2" s="118" t="s">
        <v>47</v>
      </c>
      <c r="B2" s="44" t="s">
        <v>48</v>
      </c>
      <c r="C2" s="44">
        <v>7.25</v>
      </c>
      <c r="D2" s="48">
        <v>2.75</v>
      </c>
      <c r="E2" s="49">
        <v>28</v>
      </c>
      <c r="G2" s="50">
        <v>2</v>
      </c>
      <c r="H2" s="50">
        <v>2</v>
      </c>
      <c r="I2" s="49"/>
      <c r="J2" s="50" t="e">
        <f>SUM(I2,E2,C2,#REF!)</f>
        <v>#REF!</v>
      </c>
    </row>
    <row r="3" spans="1:10" ht="13.5">
      <c r="A3" s="118"/>
      <c r="B3" s="44" t="s">
        <v>49</v>
      </c>
      <c r="C3" s="44">
        <v>7</v>
      </c>
      <c r="D3" s="48">
        <v>3</v>
      </c>
      <c r="E3" s="49">
        <v>25</v>
      </c>
      <c r="G3" s="50">
        <v>5</v>
      </c>
      <c r="H3" s="50">
        <v>5</v>
      </c>
      <c r="I3" s="49"/>
      <c r="J3" s="50" t="e">
        <f>SUM(I3,E3,C3,#REF!)</f>
        <v>#REF!</v>
      </c>
    </row>
    <row r="4" spans="1:10" ht="13.5">
      <c r="A4" s="118"/>
      <c r="B4" s="44" t="s">
        <v>50</v>
      </c>
      <c r="C4" s="44">
        <v>7</v>
      </c>
      <c r="D4" s="48">
        <v>3</v>
      </c>
      <c r="E4" s="49">
        <v>25</v>
      </c>
      <c r="G4" s="50">
        <v>5</v>
      </c>
      <c r="H4" s="50">
        <v>5</v>
      </c>
      <c r="I4" s="49"/>
      <c r="J4" s="50" t="e">
        <f>SUM(I4,E4,C4,#REF!)</f>
        <v>#REF!</v>
      </c>
    </row>
    <row r="5" spans="1:10" ht="13.5">
      <c r="A5" s="118"/>
      <c r="B5" s="44" t="s">
        <v>51</v>
      </c>
      <c r="C5" s="44">
        <v>7</v>
      </c>
      <c r="D5" s="48">
        <v>3</v>
      </c>
      <c r="E5" s="49">
        <v>27</v>
      </c>
      <c r="G5" s="50">
        <v>3</v>
      </c>
      <c r="H5" s="50">
        <v>3</v>
      </c>
      <c r="I5" s="49"/>
      <c r="J5" s="50" t="e">
        <f>SUM(I5,E5,C5,#REF!)</f>
        <v>#REF!</v>
      </c>
    </row>
    <row r="6" spans="1:10" ht="13.5">
      <c r="A6" s="118"/>
      <c r="B6" s="44" t="s">
        <v>52</v>
      </c>
      <c r="C6" s="44">
        <v>7</v>
      </c>
      <c r="D6" s="48">
        <v>3</v>
      </c>
      <c r="E6" s="49">
        <v>23</v>
      </c>
      <c r="G6" s="50">
        <v>7</v>
      </c>
      <c r="H6" s="50">
        <v>7</v>
      </c>
      <c r="I6" s="49"/>
      <c r="J6" s="50" t="e">
        <f>SUM(I6,E6,C6,#REF!)</f>
        <v>#REF!</v>
      </c>
    </row>
    <row r="7" spans="4:7" ht="13.5">
      <c r="D7" s="50"/>
      <c r="G7" s="50"/>
    </row>
    <row r="8" spans="1:7" ht="13.5">
      <c r="A8" s="118" t="s">
        <v>53</v>
      </c>
      <c r="B8" s="44" t="s">
        <v>54</v>
      </c>
      <c r="C8" s="44">
        <v>2.9</v>
      </c>
      <c r="D8" s="48">
        <f>10-C8</f>
        <v>7.1</v>
      </c>
      <c r="E8" s="44">
        <v>26</v>
      </c>
      <c r="G8" s="50">
        <f>30-E8</f>
        <v>4</v>
      </c>
    </row>
    <row r="9" spans="1:7" ht="13.5">
      <c r="A9" s="118"/>
      <c r="B9" s="44" t="s">
        <v>55</v>
      </c>
      <c r="C9" s="44">
        <v>4</v>
      </c>
      <c r="D9" s="48">
        <f>10-C9</f>
        <v>6</v>
      </c>
      <c r="E9" s="44">
        <v>28</v>
      </c>
      <c r="G9" s="50">
        <f>30-E9</f>
        <v>2</v>
      </c>
    </row>
    <row r="10" spans="1:7" ht="13.5">
      <c r="A10" s="118"/>
      <c r="B10" s="44" t="s">
        <v>56</v>
      </c>
      <c r="C10" s="44">
        <v>4</v>
      </c>
      <c r="D10" s="48">
        <f>10-C10</f>
        <v>6</v>
      </c>
      <c r="E10" s="44">
        <v>26</v>
      </c>
      <c r="G10" s="50">
        <f>30-E10</f>
        <v>4</v>
      </c>
    </row>
    <row r="11" spans="1:7" ht="13.5">
      <c r="A11" s="118"/>
      <c r="B11" s="44" t="s">
        <v>57</v>
      </c>
      <c r="C11" s="44">
        <v>4</v>
      </c>
      <c r="D11" s="48">
        <f>10-C11</f>
        <v>6</v>
      </c>
      <c r="E11" s="44">
        <v>24</v>
      </c>
      <c r="G11" s="50">
        <f>30-E11</f>
        <v>6</v>
      </c>
    </row>
    <row r="12" spans="1:7" ht="13.5">
      <c r="A12" s="118"/>
      <c r="B12" s="44" t="s">
        <v>58</v>
      </c>
      <c r="C12" s="44">
        <v>4</v>
      </c>
      <c r="D12" s="48">
        <f>10-C12</f>
        <v>6</v>
      </c>
      <c r="E12" s="44">
        <v>23</v>
      </c>
      <c r="G12" s="50">
        <f>30-E12</f>
        <v>7</v>
      </c>
    </row>
    <row r="15" spans="2:4" ht="15" thickBot="1">
      <c r="B15" s="44" t="s">
        <v>7</v>
      </c>
      <c r="C15" s="44" t="s">
        <v>13</v>
      </c>
      <c r="D15" s="44" t="s">
        <v>23</v>
      </c>
    </row>
    <row r="16" spans="3:4" ht="15" thickTop="1">
      <c r="C16" s="44"/>
      <c r="D16" s="100" t="s">
        <v>7</v>
      </c>
    </row>
    <row r="17" spans="3:4" ht="15" customHeight="1">
      <c r="C17" s="44"/>
      <c r="D17" s="101"/>
    </row>
    <row r="18" spans="3:4" ht="13.5">
      <c r="C18" s="44"/>
      <c r="D18" s="101"/>
    </row>
    <row r="19" spans="3:4" ht="15" customHeight="1">
      <c r="C19" s="44"/>
      <c r="D19" s="101"/>
    </row>
    <row r="20" spans="3:4" ht="13.5" customHeight="1">
      <c r="C20" s="44"/>
      <c r="D20" s="101"/>
    </row>
    <row r="21" spans="3:4" ht="13.5">
      <c r="C21" s="54"/>
      <c r="D21" s="84"/>
    </row>
    <row r="22" spans="2:7" ht="42">
      <c r="B22" s="55"/>
      <c r="C22" s="56"/>
      <c r="D22" s="3"/>
      <c r="E22" s="68" t="s">
        <v>23</v>
      </c>
      <c r="G22" s="67" t="s">
        <v>24</v>
      </c>
    </row>
    <row r="23" spans="2:5" ht="13.5">
      <c r="B23" s="55"/>
      <c r="C23" s="56"/>
      <c r="D23" s="9" t="s">
        <v>1</v>
      </c>
      <c r="E23" s="60"/>
    </row>
    <row r="24" spans="2:8" ht="13.5">
      <c r="B24" s="55"/>
      <c r="C24" s="115" t="s">
        <v>59</v>
      </c>
      <c r="D24" s="10" t="s">
        <v>25</v>
      </c>
      <c r="E24" s="62">
        <v>0.08760413831557362</v>
      </c>
      <c r="F24" s="66">
        <f>0.15-E24</f>
        <v>0.062395861684426374</v>
      </c>
      <c r="G24" s="57">
        <v>0.005723759112836528</v>
      </c>
      <c r="H24" s="57">
        <f>0.35-G24</f>
        <v>0.34427624088716346</v>
      </c>
    </row>
    <row r="25" spans="2:8" ht="13.5">
      <c r="B25" s="55"/>
      <c r="C25" s="115"/>
      <c r="D25" s="10" t="s">
        <v>26</v>
      </c>
      <c r="E25" s="62">
        <v>0.08592291813349365</v>
      </c>
      <c r="F25" s="66">
        <f aca="true" t="shared" si="0" ref="F25:F47">0.15-E25</f>
        <v>0.06407708186650635</v>
      </c>
      <c r="G25" s="57">
        <v>0.007052913897934759</v>
      </c>
      <c r="H25" s="57">
        <f aca="true" t="shared" si="1" ref="H25:H47">0.35-G25</f>
        <v>0.3429470861020652</v>
      </c>
    </row>
    <row r="26" spans="2:8" ht="13.5">
      <c r="B26" s="55"/>
      <c r="C26" s="115"/>
      <c r="D26" s="10" t="s">
        <v>27</v>
      </c>
      <c r="E26" s="62">
        <v>0.08962360684430234</v>
      </c>
      <c r="F26" s="66">
        <f t="shared" si="0"/>
        <v>0.06037639315569765</v>
      </c>
      <c r="G26" s="57">
        <v>0.009682601118887637</v>
      </c>
      <c r="H26" s="57">
        <f t="shared" si="1"/>
        <v>0.34031739888111234</v>
      </c>
    </row>
    <row r="27" spans="2:8" ht="13.5">
      <c r="B27" s="55"/>
      <c r="C27" s="115"/>
      <c r="D27" s="10" t="s">
        <v>28</v>
      </c>
      <c r="E27" s="62">
        <v>0.08203904918405854</v>
      </c>
      <c r="F27" s="66">
        <f t="shared" si="0"/>
        <v>0.06796095081594146</v>
      </c>
      <c r="G27" s="57">
        <v>0.012740402635785335</v>
      </c>
      <c r="H27" s="57">
        <f t="shared" si="1"/>
        <v>0.3372595973642146</v>
      </c>
    </row>
    <row r="28" spans="2:8" ht="13.5">
      <c r="B28" s="55"/>
      <c r="C28" s="115"/>
      <c r="D28" s="10" t="s">
        <v>29</v>
      </c>
      <c r="E28" s="62">
        <v>0.07127955634145107</v>
      </c>
      <c r="F28" s="66">
        <f t="shared" si="0"/>
        <v>0.07872044365854892</v>
      </c>
      <c r="G28" s="57">
        <v>0.016339269610089458</v>
      </c>
      <c r="H28" s="57">
        <f t="shared" si="1"/>
        <v>0.3336607303899105</v>
      </c>
    </row>
    <row r="29" spans="2:8" ht="13.5">
      <c r="B29" s="55"/>
      <c r="C29" s="115"/>
      <c r="D29" s="10" t="s">
        <v>30</v>
      </c>
      <c r="E29" s="62">
        <v>0.06263521964563305</v>
      </c>
      <c r="F29" s="66">
        <f t="shared" si="0"/>
        <v>0.08736478035436694</v>
      </c>
      <c r="G29" s="57">
        <v>0.019509187173789206</v>
      </c>
      <c r="H29" s="57">
        <f t="shared" si="1"/>
        <v>0.3304908128262108</v>
      </c>
    </row>
    <row r="30" spans="2:8" ht="13.5">
      <c r="B30" s="55"/>
      <c r="C30" s="69"/>
      <c r="D30" s="10"/>
      <c r="E30" s="62"/>
      <c r="F30" s="66"/>
      <c r="G30" s="57"/>
      <c r="H30" s="57">
        <f t="shared" si="1"/>
        <v>0.35</v>
      </c>
    </row>
    <row r="31" spans="2:8" ht="13.5">
      <c r="B31" s="55"/>
      <c r="C31" s="116">
        <v>0.5</v>
      </c>
      <c r="D31" s="10" t="s">
        <v>31</v>
      </c>
      <c r="E31" s="62">
        <v>0.1022680820782676</v>
      </c>
      <c r="F31" s="66">
        <f t="shared" si="0"/>
        <v>0.0477319179217324</v>
      </c>
      <c r="G31" s="57">
        <v>0.05076689429531628</v>
      </c>
      <c r="H31" s="57">
        <f t="shared" si="1"/>
        <v>0.2992331057046837</v>
      </c>
    </row>
    <row r="32" spans="2:8" ht="13.5">
      <c r="B32" s="55"/>
      <c r="C32" s="117"/>
      <c r="D32" s="10" t="s">
        <v>32</v>
      </c>
      <c r="E32" s="62">
        <v>0.07692536374889042</v>
      </c>
      <c r="F32" s="66">
        <f t="shared" si="0"/>
        <v>0.07307463625110958</v>
      </c>
      <c r="G32" s="57">
        <v>0.06074383906407416</v>
      </c>
      <c r="H32" s="57">
        <f t="shared" si="1"/>
        <v>0.2892561609359258</v>
      </c>
    </row>
    <row r="33" spans="2:8" ht="13.5">
      <c r="B33" s="55"/>
      <c r="C33" s="117"/>
      <c r="D33" s="10" t="s">
        <v>33</v>
      </c>
      <c r="E33" s="62">
        <v>0.1310581580216803</v>
      </c>
      <c r="F33" s="66">
        <f t="shared" si="0"/>
        <v>0.01894184197831969</v>
      </c>
      <c r="G33" s="57">
        <v>0.16495834571187748</v>
      </c>
      <c r="H33" s="57">
        <f t="shared" si="1"/>
        <v>0.1850416542881225</v>
      </c>
    </row>
    <row r="34" spans="2:8" ht="13.5">
      <c r="B34" s="55"/>
      <c r="C34" s="69"/>
      <c r="D34" s="10"/>
      <c r="E34" s="62"/>
      <c r="F34" s="66"/>
      <c r="G34" s="57"/>
      <c r="H34" s="57">
        <f t="shared" si="1"/>
        <v>0.35</v>
      </c>
    </row>
    <row r="35" spans="2:8" ht="13.5">
      <c r="B35" s="55"/>
      <c r="C35" s="70">
        <v>0.75</v>
      </c>
      <c r="D35" s="10" t="s">
        <v>34</v>
      </c>
      <c r="E35" s="63">
        <v>0.08261748583901284</v>
      </c>
      <c r="F35" s="66">
        <f t="shared" si="0"/>
        <v>0.06738251416098716</v>
      </c>
      <c r="G35" s="57">
        <v>0.16621837635591494</v>
      </c>
      <c r="H35" s="57">
        <f t="shared" si="1"/>
        <v>0.18378162364408504</v>
      </c>
    </row>
    <row r="36" spans="2:8" ht="13.5">
      <c r="B36" s="55"/>
      <c r="C36" s="69"/>
      <c r="D36" s="10"/>
      <c r="E36" s="63"/>
      <c r="F36" s="66"/>
      <c r="G36" s="57"/>
      <c r="H36" s="57">
        <f t="shared" si="1"/>
        <v>0.35</v>
      </c>
    </row>
    <row r="37" spans="2:8" ht="13.5">
      <c r="B37" s="55"/>
      <c r="C37" s="73">
        <v>0.9</v>
      </c>
      <c r="D37" s="10" t="s">
        <v>35</v>
      </c>
      <c r="E37" s="63">
        <v>0.0979596198811647</v>
      </c>
      <c r="F37" s="66">
        <f t="shared" si="0"/>
        <v>0.0520403801188353</v>
      </c>
      <c r="G37" s="57">
        <v>0.3181841274965337</v>
      </c>
      <c r="H37" s="57">
        <f t="shared" si="1"/>
        <v>0.03181587250346629</v>
      </c>
    </row>
    <row r="38" spans="2:8" ht="13.5">
      <c r="B38" s="55"/>
      <c r="C38" s="73"/>
      <c r="D38" s="10"/>
      <c r="E38" s="63"/>
      <c r="F38" s="66"/>
      <c r="G38" s="57"/>
      <c r="H38" s="57"/>
    </row>
    <row r="39" spans="2:8" ht="13.5">
      <c r="B39" s="55"/>
      <c r="C39" s="116">
        <v>0.95</v>
      </c>
      <c r="D39" s="10" t="s">
        <v>36</v>
      </c>
      <c r="E39" s="63">
        <v>0.010737980099396851</v>
      </c>
      <c r="F39" s="66">
        <f t="shared" si="0"/>
        <v>0.13926201990060313</v>
      </c>
      <c r="G39" s="57">
        <v>0.05129026242929895</v>
      </c>
      <c r="H39" s="57">
        <f t="shared" si="1"/>
        <v>0.298709737570701</v>
      </c>
    </row>
    <row r="40" spans="2:8" ht="13.5">
      <c r="B40" s="55"/>
      <c r="C40" s="116"/>
      <c r="D40" s="10" t="s">
        <v>37</v>
      </c>
      <c r="E40" s="64">
        <v>0.013558136974323365</v>
      </c>
      <c r="F40" s="66">
        <f t="shared" si="0"/>
        <v>0.13644186302567662</v>
      </c>
      <c r="G40" s="57">
        <v>0.0773249898626853</v>
      </c>
      <c r="H40" s="57">
        <f t="shared" si="1"/>
        <v>0.27267501013731466</v>
      </c>
    </row>
    <row r="41" spans="2:8" ht="13.5">
      <c r="B41" s="55"/>
      <c r="C41" s="69"/>
      <c r="D41" s="10"/>
      <c r="E41" s="64"/>
      <c r="F41" s="66"/>
      <c r="G41" s="57"/>
      <c r="H41" s="57">
        <f t="shared" si="1"/>
        <v>0.35</v>
      </c>
    </row>
    <row r="42" spans="2:8" ht="13.5">
      <c r="B42" s="55"/>
      <c r="C42" s="70">
        <v>0.99</v>
      </c>
      <c r="D42" s="10" t="s">
        <v>38</v>
      </c>
      <c r="E42" s="63">
        <v>0.003808637332807267</v>
      </c>
      <c r="F42" s="66">
        <f t="shared" si="0"/>
        <v>0.14619136266719274</v>
      </c>
      <c r="G42" s="57">
        <v>0.025988689516728766</v>
      </c>
      <c r="H42" s="57">
        <f t="shared" si="1"/>
        <v>0.3240113104832712</v>
      </c>
    </row>
    <row r="43" spans="2:8" ht="13.5">
      <c r="B43" s="55"/>
      <c r="C43" s="69"/>
      <c r="D43" s="10" t="s">
        <v>39</v>
      </c>
      <c r="E43" s="63">
        <v>0.0008883699205913141</v>
      </c>
      <c r="F43" s="66">
        <f t="shared" si="0"/>
        <v>0.14911163007940867</v>
      </c>
      <c r="G43" s="57">
        <v>0.006111699063137661</v>
      </c>
      <c r="H43" s="57">
        <f t="shared" si="1"/>
        <v>0.3438883009368623</v>
      </c>
    </row>
    <row r="44" spans="2:8" ht="13.5">
      <c r="B44" s="55"/>
      <c r="C44" s="71"/>
      <c r="D44" s="10" t="s">
        <v>41</v>
      </c>
      <c r="E44" s="63">
        <v>0.0003607618453177637</v>
      </c>
      <c r="F44" s="66">
        <f t="shared" si="0"/>
        <v>0.14963923815468222</v>
      </c>
      <c r="G44" s="58">
        <v>0.002524828295158935</v>
      </c>
      <c r="H44" s="57">
        <f t="shared" si="1"/>
        <v>0.34747517170484105</v>
      </c>
    </row>
    <row r="45" spans="2:8" ht="13.5">
      <c r="B45" s="55"/>
      <c r="C45" s="71"/>
      <c r="D45" s="10" t="s">
        <v>40</v>
      </c>
      <c r="E45" s="63">
        <v>0.0005114210306912033</v>
      </c>
      <c r="F45" s="66">
        <f t="shared" si="0"/>
        <v>0.14948857896930878</v>
      </c>
      <c r="G45" s="58">
        <v>0.003595496055556741</v>
      </c>
      <c r="H45" s="57">
        <f t="shared" si="1"/>
        <v>0.3464045039444432</v>
      </c>
    </row>
    <row r="46" spans="2:8" ht="13.5">
      <c r="B46" s="55"/>
      <c r="C46" s="71"/>
      <c r="D46" s="10" t="s">
        <v>42</v>
      </c>
      <c r="E46" s="63">
        <v>0.00012265902740803966</v>
      </c>
      <c r="F46" s="66">
        <f t="shared" si="0"/>
        <v>0.14987734097259195</v>
      </c>
      <c r="G46" s="58">
        <v>0.0007976334952295751</v>
      </c>
      <c r="H46" s="57">
        <f t="shared" si="1"/>
        <v>0.3492023665047704</v>
      </c>
    </row>
    <row r="47" spans="1:10" s="48" customFormat="1" ht="13.5">
      <c r="A47" s="44"/>
      <c r="B47" s="59"/>
      <c r="C47" s="72"/>
      <c r="D47" s="10" t="s">
        <v>43</v>
      </c>
      <c r="E47" s="63">
        <v>7.8828737646155E-05</v>
      </c>
      <c r="F47" s="66">
        <f t="shared" si="0"/>
        <v>0.14992117126235385</v>
      </c>
      <c r="G47" s="65">
        <v>0.0004466797324797253</v>
      </c>
      <c r="H47" s="57">
        <f t="shared" si="1"/>
        <v>0.34955332026752023</v>
      </c>
      <c r="J47" s="44"/>
    </row>
    <row r="48" spans="1:10" s="48" customFormat="1" ht="13.5">
      <c r="A48" s="44"/>
      <c r="B48" s="55"/>
      <c r="C48" s="71"/>
      <c r="D48" s="11" t="s">
        <v>2</v>
      </c>
      <c r="F48"/>
      <c r="G48" s="58"/>
      <c r="H48" s="52"/>
      <c r="J48" s="44"/>
    </row>
    <row r="49" spans="1:10" s="48" customFormat="1" ht="13.5">
      <c r="A49" s="44"/>
      <c r="B49" s="44"/>
      <c r="C49" s="71"/>
      <c r="D49" s="19" t="s">
        <v>3</v>
      </c>
      <c r="F49"/>
      <c r="G49" s="53"/>
      <c r="H49" s="52"/>
      <c r="J49" s="44"/>
    </row>
    <row r="50" spans="1:10" s="48" customFormat="1" ht="13.5">
      <c r="A50" s="44"/>
      <c r="B50" s="44"/>
      <c r="C50" s="71"/>
      <c r="D50" s="53"/>
      <c r="F50"/>
      <c r="G50" s="53"/>
      <c r="H50" s="52"/>
      <c r="J50" s="44"/>
    </row>
    <row r="51" spans="1:10" s="48" customFormat="1" ht="13.5">
      <c r="A51" s="44"/>
      <c r="B51" s="44"/>
      <c r="C51" s="71"/>
      <c r="D51" s="53"/>
      <c r="F51"/>
      <c r="G51" s="53"/>
      <c r="H51" s="52"/>
      <c r="J51" s="44"/>
    </row>
    <row r="52" spans="1:10" s="48" customFormat="1" ht="13.5">
      <c r="A52" s="44"/>
      <c r="B52" s="44"/>
      <c r="C52" s="71"/>
      <c r="D52" s="53"/>
      <c r="F52"/>
      <c r="G52" s="53"/>
      <c r="H52" s="52"/>
      <c r="J52" s="44"/>
    </row>
    <row r="53" spans="1:10" s="48" customFormat="1" ht="13.5">
      <c r="A53" s="44"/>
      <c r="B53" s="44"/>
      <c r="C53" s="71"/>
      <c r="D53" s="53"/>
      <c r="F53"/>
      <c r="G53" s="53"/>
      <c r="H53" s="52"/>
      <c r="J53" s="44"/>
    </row>
    <row r="54" spans="3:8" ht="13.5">
      <c r="C54" s="71"/>
      <c r="D54" s="52"/>
      <c r="E54" s="61"/>
      <c r="G54" s="52"/>
      <c r="H54" s="52"/>
    </row>
    <row r="55" spans="3:8" ht="13.5">
      <c r="C55" s="71"/>
      <c r="D55" s="52"/>
      <c r="E55" s="61"/>
      <c r="G55" s="52"/>
      <c r="H55" s="52"/>
    </row>
    <row r="56" spans="3:8" ht="13.5">
      <c r="C56" s="51"/>
      <c r="D56" s="52"/>
      <c r="E56" s="51"/>
      <c r="G56" s="52"/>
      <c r="H56" s="52"/>
    </row>
    <row r="57" spans="3:8" ht="13.5">
      <c r="C57" s="51"/>
      <c r="D57" s="52"/>
      <c r="E57" s="51"/>
      <c r="G57" s="52"/>
      <c r="H57" s="52"/>
    </row>
    <row r="58" spans="3:8" ht="13.5">
      <c r="C58" s="51"/>
      <c r="D58" s="52"/>
      <c r="E58" s="51"/>
      <c r="G58" s="52"/>
      <c r="H58" s="52"/>
    </row>
  </sheetData>
  <sheetProtection/>
  <mergeCells count="6">
    <mergeCell ref="D16:D21"/>
    <mergeCell ref="C24:C29"/>
    <mergeCell ref="C31:C33"/>
    <mergeCell ref="C39:C40"/>
    <mergeCell ref="A2:A6"/>
    <mergeCell ref="A8:A1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Rizqi Rachmat</cp:lastModifiedBy>
  <cp:lastPrinted>2014-07-02T16:14:54Z</cp:lastPrinted>
  <dcterms:created xsi:type="dcterms:W3CDTF">1998-09-28T11:38:46Z</dcterms:created>
  <dcterms:modified xsi:type="dcterms:W3CDTF">2014-07-02T16:16:28Z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